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AlleAktien FMV/"/>
    </mc:Choice>
  </mc:AlternateContent>
  <xr:revisionPtr revIDLastSave="0" documentId="13_ncr:1_{E8675F02-63F7-A44E-9BEF-035C066A78F5}" xr6:coauthVersionLast="45" xr6:coauthVersionMax="45" xr10:uidLastSave="{00000000-0000-0000-0000-000000000000}"/>
  <bookViews>
    <workbookView xWindow="780" yWindow="960" windowWidth="27640" windowHeight="16500" activeTab="1" xr2:uid="{FD7B8DCA-9176-E742-BA11-4081050612F0}"/>
  </bookViews>
  <sheets>
    <sheet name="Microsoft" sheetId="3" r:id="rId1"/>
    <sheet name="JNJ" sheetId="6" r:id="rId2"/>
    <sheet name="Apple" sheetId="2" r:id="rId3"/>
    <sheet name="Unilever" sheetId="5" r:id="rId4"/>
    <sheet name="Visa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6" l="1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F17" i="6" s="1"/>
  <c r="E16" i="6"/>
  <c r="E17" i="6" s="1"/>
  <c r="D16" i="6"/>
  <c r="D17" i="6" s="1"/>
  <c r="F13" i="6"/>
  <c r="E13" i="6"/>
  <c r="D13" i="6"/>
  <c r="C13" i="6"/>
  <c r="F12" i="6"/>
  <c r="E12" i="6"/>
  <c r="D12" i="6"/>
  <c r="G11" i="6"/>
  <c r="G14" i="6" s="1"/>
  <c r="G17" i="6" s="1"/>
  <c r="H17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G17" i="5" s="1"/>
  <c r="F16" i="5"/>
  <c r="F17" i="5" s="1"/>
  <c r="E16" i="5"/>
  <c r="E17" i="5" s="1"/>
  <c r="D16" i="5"/>
  <c r="D17" i="5" s="1"/>
  <c r="H13" i="5"/>
  <c r="G13" i="5"/>
  <c r="F13" i="5"/>
  <c r="E13" i="5"/>
  <c r="D13" i="5"/>
  <c r="C13" i="5"/>
  <c r="H12" i="5"/>
  <c r="G12" i="5"/>
  <c r="F12" i="5"/>
  <c r="E12" i="5"/>
  <c r="D12" i="5"/>
  <c r="I11" i="5"/>
  <c r="J11" i="5" s="1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F17" i="4" s="1"/>
  <c r="E16" i="4"/>
  <c r="E17" i="4" s="1"/>
  <c r="D16" i="4"/>
  <c r="D17" i="4" s="1"/>
  <c r="F13" i="4"/>
  <c r="E13" i="4"/>
  <c r="D13" i="4"/>
  <c r="C13" i="4"/>
  <c r="F12" i="4"/>
  <c r="E12" i="4"/>
  <c r="D12" i="4"/>
  <c r="G11" i="4"/>
  <c r="G14" i="4" s="1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H17" i="3" s="1"/>
  <c r="G16" i="3"/>
  <c r="G17" i="3" s="1"/>
  <c r="F16" i="3"/>
  <c r="F17" i="3" s="1"/>
  <c r="E16" i="3"/>
  <c r="E17" i="3" s="1"/>
  <c r="D16" i="3"/>
  <c r="D17" i="3" s="1"/>
  <c r="F13" i="3"/>
  <c r="E13" i="3"/>
  <c r="D13" i="3"/>
  <c r="C13" i="3"/>
  <c r="F12" i="3"/>
  <c r="E12" i="3"/>
  <c r="D12" i="3"/>
  <c r="G11" i="3"/>
  <c r="G13" i="3" s="1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F17" i="2" s="1"/>
  <c r="E16" i="2"/>
  <c r="E17" i="2" s="1"/>
  <c r="D16" i="2"/>
  <c r="D17" i="2" s="1"/>
  <c r="F13" i="2"/>
  <c r="E13" i="2"/>
  <c r="D13" i="2"/>
  <c r="C13" i="2"/>
  <c r="F12" i="2"/>
  <c r="E12" i="2"/>
  <c r="D12" i="2"/>
  <c r="G11" i="2"/>
  <c r="G14" i="2" s="1"/>
  <c r="G17" i="2" s="1"/>
  <c r="I14" i="5" l="1"/>
  <c r="I17" i="5" s="1"/>
  <c r="H11" i="6"/>
  <c r="H14" i="6" s="1"/>
  <c r="H17" i="6" s="1"/>
  <c r="G17" i="4"/>
  <c r="K11" i="5"/>
  <c r="J14" i="5"/>
  <c r="J17" i="5" s="1"/>
  <c r="H11" i="4"/>
  <c r="H11" i="3"/>
  <c r="H11" i="2"/>
  <c r="I11" i="6" l="1"/>
  <c r="I14" i="6" s="1"/>
  <c r="I17" i="6" s="1"/>
  <c r="K14" i="5"/>
  <c r="K17" i="5" s="1"/>
  <c r="L11" i="5"/>
  <c r="H14" i="4"/>
  <c r="H17" i="4" s="1"/>
  <c r="I11" i="4"/>
  <c r="H13" i="3"/>
  <c r="I11" i="3"/>
  <c r="H14" i="2"/>
  <c r="H17" i="2" s="1"/>
  <c r="I11" i="2"/>
  <c r="J11" i="6" l="1"/>
  <c r="K11" i="6" s="1"/>
  <c r="J14" i="6"/>
  <c r="J17" i="6" s="1"/>
  <c r="L14" i="5"/>
  <c r="L17" i="5" s="1"/>
  <c r="M11" i="5"/>
  <c r="J11" i="4"/>
  <c r="I14" i="4"/>
  <c r="I17" i="4" s="1"/>
  <c r="J11" i="3"/>
  <c r="I14" i="3"/>
  <c r="I17" i="3" s="1"/>
  <c r="I14" i="2"/>
  <c r="I17" i="2" s="1"/>
  <c r="J11" i="2"/>
  <c r="K14" i="6" l="1"/>
  <c r="K17" i="6" s="1"/>
  <c r="L11" i="6"/>
  <c r="M14" i="5"/>
  <c r="M17" i="5" s="1"/>
  <c r="N11" i="5"/>
  <c r="K11" i="4"/>
  <c r="J14" i="4"/>
  <c r="J17" i="4" s="1"/>
  <c r="J14" i="3"/>
  <c r="J17" i="3" s="1"/>
  <c r="K11" i="3"/>
  <c r="J14" i="2"/>
  <c r="J17" i="2" s="1"/>
  <c r="K11" i="2"/>
  <c r="L14" i="6" l="1"/>
  <c r="L17" i="6" s="1"/>
  <c r="M11" i="6"/>
  <c r="N14" i="5"/>
  <c r="N17" i="5" s="1"/>
  <c r="O11" i="5"/>
  <c r="L11" i="4"/>
  <c r="K14" i="4"/>
  <c r="K17" i="4" s="1"/>
  <c r="L11" i="3"/>
  <c r="K14" i="3"/>
  <c r="K17" i="3" s="1"/>
  <c r="L11" i="2"/>
  <c r="K14" i="2"/>
  <c r="K17" i="2" s="1"/>
  <c r="M14" i="6" l="1"/>
  <c r="M17" i="6" s="1"/>
  <c r="N11" i="6"/>
  <c r="O14" i="5"/>
  <c r="O17" i="5" s="1"/>
  <c r="P11" i="5"/>
  <c r="F22" i="5"/>
  <c r="F27" i="5" s="1"/>
  <c r="F26" i="5"/>
  <c r="L14" i="4"/>
  <c r="L17" i="4" s="1"/>
  <c r="M11" i="4"/>
  <c r="L14" i="3"/>
  <c r="L17" i="3" s="1"/>
  <c r="M11" i="3"/>
  <c r="L14" i="2"/>
  <c r="L17" i="2" s="1"/>
  <c r="M11" i="2"/>
  <c r="F28" i="5" l="1"/>
  <c r="F29" i="5" s="1"/>
  <c r="N14" i="6"/>
  <c r="N17" i="6" s="1"/>
  <c r="O11" i="6"/>
  <c r="P14" i="5"/>
  <c r="P17" i="5" s="1"/>
  <c r="Q11" i="5"/>
  <c r="N11" i="4"/>
  <c r="M14" i="4"/>
  <c r="M17" i="4" s="1"/>
  <c r="M14" i="3"/>
  <c r="M17" i="3" s="1"/>
  <c r="N11" i="3"/>
  <c r="N11" i="2"/>
  <c r="M14" i="2"/>
  <c r="M17" i="2" s="1"/>
  <c r="P11" i="6" l="1"/>
  <c r="O14" i="6"/>
  <c r="O17" i="6" s="1"/>
  <c r="F22" i="6"/>
  <c r="F27" i="6" s="1"/>
  <c r="F26" i="6"/>
  <c r="R11" i="5"/>
  <c r="Q14" i="5"/>
  <c r="Q17" i="5" s="1"/>
  <c r="O11" i="4"/>
  <c r="N14" i="4"/>
  <c r="N17" i="4" s="1"/>
  <c r="N14" i="3"/>
  <c r="N17" i="3" s="1"/>
  <c r="O11" i="3"/>
  <c r="N14" i="2"/>
  <c r="N17" i="2" s="1"/>
  <c r="O11" i="2"/>
  <c r="P14" i="6" l="1"/>
  <c r="P17" i="6" s="1"/>
  <c r="Q11" i="6"/>
  <c r="F28" i="6"/>
  <c r="F29" i="6" s="1"/>
  <c r="S11" i="5"/>
  <c r="R14" i="5"/>
  <c r="R17" i="5" s="1"/>
  <c r="F22" i="4"/>
  <c r="F27" i="4" s="1"/>
  <c r="F26" i="4"/>
  <c r="O14" i="4"/>
  <c r="O17" i="4" s="1"/>
  <c r="P11" i="4"/>
  <c r="O14" i="3"/>
  <c r="O17" i="3" s="1"/>
  <c r="P11" i="3"/>
  <c r="F22" i="3"/>
  <c r="F27" i="3" s="1"/>
  <c r="F26" i="3"/>
  <c r="O14" i="2"/>
  <c r="O17" i="2" s="1"/>
  <c r="P11" i="2"/>
  <c r="F22" i="2"/>
  <c r="F27" i="2" s="1"/>
  <c r="F26" i="2"/>
  <c r="R11" i="6" l="1"/>
  <c r="Q14" i="6"/>
  <c r="Q17" i="6" s="1"/>
  <c r="S14" i="5"/>
  <c r="S17" i="5" s="1"/>
  <c r="T11" i="5"/>
  <c r="P14" i="4"/>
  <c r="P17" i="4" s="1"/>
  <c r="Q11" i="4"/>
  <c r="F28" i="4"/>
  <c r="F29" i="4" s="1"/>
  <c r="F28" i="3"/>
  <c r="F29" i="3" s="1"/>
  <c r="P14" i="3"/>
  <c r="P17" i="3" s="1"/>
  <c r="Q11" i="3"/>
  <c r="P14" i="2"/>
  <c r="P17" i="2" s="1"/>
  <c r="Q11" i="2"/>
  <c r="F28" i="2"/>
  <c r="F29" i="2" s="1"/>
  <c r="R14" i="6" l="1"/>
  <c r="R17" i="6" s="1"/>
  <c r="S11" i="6"/>
  <c r="T14" i="5"/>
  <c r="T17" i="5" s="1"/>
  <c r="U11" i="5"/>
  <c r="R11" i="4"/>
  <c r="Q14" i="4"/>
  <c r="Q17" i="4" s="1"/>
  <c r="Q14" i="3"/>
  <c r="Q17" i="3" s="1"/>
  <c r="R11" i="3"/>
  <c r="Q14" i="2"/>
  <c r="Q17" i="2" s="1"/>
  <c r="R11" i="2"/>
  <c r="T11" i="6" l="1"/>
  <c r="S14" i="6"/>
  <c r="S17" i="6" s="1"/>
  <c r="V11" i="5"/>
  <c r="U14" i="5"/>
  <c r="U17" i="5" s="1"/>
  <c r="S11" i="4"/>
  <c r="R14" i="4"/>
  <c r="R17" i="4" s="1"/>
  <c r="S11" i="3"/>
  <c r="R14" i="3"/>
  <c r="R17" i="3" s="1"/>
  <c r="R14" i="2"/>
  <c r="R17" i="2" s="1"/>
  <c r="S11" i="2"/>
  <c r="T14" i="6" l="1"/>
  <c r="T17" i="6" s="1"/>
  <c r="U11" i="6"/>
  <c r="V14" i="5"/>
  <c r="V17" i="5" s="1"/>
  <c r="W11" i="5"/>
  <c r="S14" i="4"/>
  <c r="S17" i="4" s="1"/>
  <c r="T11" i="4"/>
  <c r="S14" i="3"/>
  <c r="S17" i="3" s="1"/>
  <c r="T11" i="3"/>
  <c r="S14" i="2"/>
  <c r="S17" i="2" s="1"/>
  <c r="T11" i="2"/>
  <c r="U14" i="6" l="1"/>
  <c r="U17" i="6" s="1"/>
  <c r="V11" i="6"/>
  <c r="W14" i="5"/>
  <c r="W17" i="5" s="1"/>
  <c r="X11" i="5"/>
  <c r="X14" i="5" s="1"/>
  <c r="X17" i="5" s="1"/>
  <c r="Y17" i="5" s="1"/>
  <c r="T14" i="4"/>
  <c r="T17" i="4" s="1"/>
  <c r="U11" i="4"/>
  <c r="T14" i="3"/>
  <c r="T17" i="3" s="1"/>
  <c r="U11" i="3"/>
  <c r="U11" i="2"/>
  <c r="T14" i="2"/>
  <c r="T17" i="2" s="1"/>
  <c r="V14" i="6" l="1"/>
  <c r="V17" i="6" s="1"/>
  <c r="W11" i="6"/>
  <c r="V11" i="4"/>
  <c r="U14" i="4"/>
  <c r="U17" i="4" s="1"/>
  <c r="U14" i="3"/>
  <c r="U17" i="3" s="1"/>
  <c r="V11" i="3"/>
  <c r="U14" i="2"/>
  <c r="U17" i="2" s="1"/>
  <c r="V11" i="2"/>
  <c r="X11" i="6" l="1"/>
  <c r="X14" i="6" s="1"/>
  <c r="X17" i="6" s="1"/>
  <c r="Y17" i="6" s="1"/>
  <c r="W14" i="6"/>
  <c r="W17" i="6" s="1"/>
  <c r="V14" i="4"/>
  <c r="V17" i="4" s="1"/>
  <c r="W11" i="4"/>
  <c r="V14" i="3"/>
  <c r="V17" i="3" s="1"/>
  <c r="W11" i="3"/>
  <c r="V14" i="2"/>
  <c r="V17" i="2" s="1"/>
  <c r="W11" i="2"/>
  <c r="W14" i="4" l="1"/>
  <c r="W17" i="4" s="1"/>
  <c r="X11" i="4"/>
  <c r="X14" i="4" s="1"/>
  <c r="X17" i="4" s="1"/>
  <c r="Y17" i="4" s="1"/>
  <c r="W14" i="3"/>
  <c r="W17" i="3" s="1"/>
  <c r="X11" i="3"/>
  <c r="X14" i="3" s="1"/>
  <c r="X17" i="3" s="1"/>
  <c r="Y17" i="3" s="1"/>
  <c r="W14" i="2"/>
  <c r="W17" i="2" s="1"/>
  <c r="X11" i="2"/>
  <c r="X14" i="2" s="1"/>
  <c r="X17" i="2" s="1"/>
  <c r="Y17" i="2" s="1"/>
</calcChain>
</file>

<file path=xl/sharedStrings.xml><?xml version="1.0" encoding="utf-8"?>
<sst xmlns="http://schemas.openxmlformats.org/spreadsheetml/2006/main" count="130" uniqueCount="26">
  <si>
    <t>Alle Angaben in Mrd. USD</t>
  </si>
  <si>
    <t>Prognose »</t>
  </si>
  <si>
    <t>Ab 2040</t>
  </si>
  <si>
    <t>Fundamental</t>
  </si>
  <si>
    <t>Umsatz</t>
  </si>
  <si>
    <t>Umsatz-Wachstum, %</t>
  </si>
  <si>
    <t>EBIT-Marge, %</t>
  </si>
  <si>
    <t>EBIT</t>
  </si>
  <si>
    <t>Verschuldung</t>
  </si>
  <si>
    <t>Zinszahlung (4,9% Zinsen)</t>
  </si>
  <si>
    <t>Gewinn (22,2% Unternehmenssteuer)</t>
  </si>
  <si>
    <t>Zinszahlungen werden in dieser Rechnung vernachlässigt</t>
  </si>
  <si>
    <t>AlleAktien Future Multiple Valuation (FMV)</t>
  </si>
  <si>
    <t>Gewinn 2030</t>
  </si>
  <si>
    <t>USD</t>
  </si>
  <si>
    <t>KGV 2030</t>
  </si>
  <si>
    <t>Ausschüttungsquote</t>
  </si>
  <si>
    <t>Marktkap. heute, Mrd.</t>
  </si>
  <si>
    <t>Dividenden bis 2030, Mrd.</t>
  </si>
  <si>
    <t>Marktkap. 2030, Mrd.</t>
  </si>
  <si>
    <t>Marktkap. + Div. 2030</t>
  </si>
  <si>
    <t>Gesamtrendite</t>
  </si>
  <si>
    <t>Gewinn (20,9% Unternehmenssteuer)</t>
  </si>
  <si>
    <t>Gewinn (28,9% Unternehmenssteuer)</t>
  </si>
  <si>
    <t>Gewinn (27,7% Unternehmenssteuer)</t>
  </si>
  <si>
    <t>Gewinn (21% Unternehmenssteuer)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</si>
</sst>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BD5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9CF5D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2" fillId="2" borderId="0" xfId="0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164" fontId="0" fillId="4" borderId="0" xfId="0" applyNumberFormat="1" applyFill="1"/>
    <xf numFmtId="3" fontId="0" fillId="4" borderId="0" xfId="0" applyNumberFormat="1" applyFill="1"/>
    <xf numFmtId="9" fontId="0" fillId="4" borderId="0" xfId="1" applyFont="1" applyFill="1"/>
    <xf numFmtId="9" fontId="1" fillId="5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4" fontId="3" fillId="2" borderId="0" xfId="0" applyNumberFormat="1" applyFont="1" applyFill="1"/>
    <xf numFmtId="4" fontId="0" fillId="2" borderId="0" xfId="0" applyNumberForma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5" borderId="0" xfId="0" applyNumberFormat="1" applyFill="1"/>
    <xf numFmtId="9" fontId="0" fillId="5" borderId="0" xfId="1" applyFont="1" applyFill="1"/>
    <xf numFmtId="9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1" fontId="0" fillId="4" borderId="0" xfId="1" applyNumberFormat="1" applyFont="1" applyFill="1"/>
    <xf numFmtId="9" fontId="0" fillId="3" borderId="0" xfId="1" applyFont="1" applyFill="1"/>
    <xf numFmtId="4" fontId="0" fillId="6" borderId="0" xfId="0" applyNumberFormat="1" applyFill="1"/>
    <xf numFmtId="9" fontId="0" fillId="6" borderId="0" xfId="1" applyFont="1" applyFill="1"/>
  </cellXfs>
  <cellStyles count="2">
    <cellStyle name="Prozent" xfId="1" builtinId="5"/>
    <cellStyle name="Standard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sv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sv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svg"/><Relationship Id="rId2" Type="http://schemas.openxmlformats.org/officeDocument/2006/relationships/image" Target="../media/image10.png"/><Relationship Id="rId1" Type="http://schemas.openxmlformats.org/officeDocument/2006/relationships/image" Target="../media/image1.png"/><Relationship Id="rId5" Type="http://schemas.openxmlformats.org/officeDocument/2006/relationships/image" Target="../media/image3.sv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13.sv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CF2A8D2-19D0-3743-9F4C-F45FE413C57E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101600</xdr:colOff>
      <xdr:row>10</xdr:row>
      <xdr:rowOff>139700</xdr:rowOff>
    </xdr:from>
    <xdr:to>
      <xdr:col>0</xdr:col>
      <xdr:colOff>821600</xdr:colOff>
      <xdr:row>16</xdr:row>
      <xdr:rowOff>21500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AAAE7C6-B5C6-D842-9ED1-92BCE6EE7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1717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313266</xdr:colOff>
      <xdr:row>23</xdr:row>
      <xdr:rowOff>19755</xdr:rowOff>
    </xdr:from>
    <xdr:to>
      <xdr:col>2</xdr:col>
      <xdr:colOff>925266</xdr:colOff>
      <xdr:row>26</xdr:row>
      <xdr:rowOff>23566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8F2E28-AF9B-0A40-9C80-F45FEF28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907366" y="4312355"/>
          <a:ext cx="612000" cy="61341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B53B780-7689-B24D-814C-B0F64255E0AB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1</xdr:col>
      <xdr:colOff>1086556</xdr:colOff>
      <xdr:row>0</xdr:row>
      <xdr:rowOff>70557</xdr:rowOff>
    </xdr:from>
    <xdr:to>
      <xdr:col>2</xdr:col>
      <xdr:colOff>614710</xdr:colOff>
      <xdr:row>2</xdr:row>
      <xdr:rowOff>98778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27703BB-906B-FA44-9423-1B68D410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216856" y="70557"/>
          <a:ext cx="1991954" cy="434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D024D5F-EB60-DE45-90CE-2DCE0B185327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101600</xdr:colOff>
      <xdr:row>10</xdr:row>
      <xdr:rowOff>139700</xdr:rowOff>
    </xdr:from>
    <xdr:to>
      <xdr:col>0</xdr:col>
      <xdr:colOff>821600</xdr:colOff>
      <xdr:row>16</xdr:row>
      <xdr:rowOff>21500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7A72AC-1E4F-5442-B8B9-8E95C03DA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1717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313266</xdr:colOff>
      <xdr:row>23</xdr:row>
      <xdr:rowOff>19755</xdr:rowOff>
    </xdr:from>
    <xdr:to>
      <xdr:col>2</xdr:col>
      <xdr:colOff>925266</xdr:colOff>
      <xdr:row>26</xdr:row>
      <xdr:rowOff>23566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EB0F58C-4A82-2A45-BE32-F4176822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907366" y="4312355"/>
          <a:ext cx="612000" cy="61341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6AFCAD51-2F9A-594F-B615-490369F4E4EF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1</xdr:col>
      <xdr:colOff>1171220</xdr:colOff>
      <xdr:row>0</xdr:row>
      <xdr:rowOff>98778</xdr:rowOff>
    </xdr:from>
    <xdr:to>
      <xdr:col>2</xdr:col>
      <xdr:colOff>1128889</xdr:colOff>
      <xdr:row>2</xdr:row>
      <xdr:rowOff>164818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DF22F30-9553-284F-B665-260EFBD1E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301520" y="98778"/>
          <a:ext cx="2421469" cy="472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CCFC455-51E1-BD4A-AC9A-2A0FCFD411FE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101600</xdr:colOff>
      <xdr:row>10</xdr:row>
      <xdr:rowOff>139700</xdr:rowOff>
    </xdr:from>
    <xdr:to>
      <xdr:col>0</xdr:col>
      <xdr:colOff>821600</xdr:colOff>
      <xdr:row>16</xdr:row>
      <xdr:rowOff>21500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460787A-F474-3143-8DD6-044B19B79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1717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313266</xdr:colOff>
      <xdr:row>23</xdr:row>
      <xdr:rowOff>19755</xdr:rowOff>
    </xdr:from>
    <xdr:to>
      <xdr:col>2</xdr:col>
      <xdr:colOff>925266</xdr:colOff>
      <xdr:row>26</xdr:row>
      <xdr:rowOff>23566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C6A9B03-5E0B-2D4C-B24B-73A5B146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907366" y="4312355"/>
          <a:ext cx="612000" cy="61341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747C42-2D5E-6A42-86DF-354C55166C86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1</xdr:col>
      <xdr:colOff>1242284</xdr:colOff>
      <xdr:row>0</xdr:row>
      <xdr:rowOff>42333</xdr:rowOff>
    </xdr:from>
    <xdr:to>
      <xdr:col>1</xdr:col>
      <xdr:colOff>1587135</xdr:colOff>
      <xdr:row>2</xdr:row>
      <xdr:rowOff>56445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CF18B53-2CF4-2942-884D-7E66C3264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372584" y="42333"/>
          <a:ext cx="344851" cy="420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902D79F-F383-5E40-B4D4-1D4991F6E9DE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101600</xdr:colOff>
      <xdr:row>10</xdr:row>
      <xdr:rowOff>139700</xdr:rowOff>
    </xdr:from>
    <xdr:to>
      <xdr:col>0</xdr:col>
      <xdr:colOff>821600</xdr:colOff>
      <xdr:row>16</xdr:row>
      <xdr:rowOff>21500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AE4865A-83A5-864B-9CFC-73716A49B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171700"/>
          <a:ext cx="720000" cy="72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ED03EB5-3190-6041-BCBC-54184D79357E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1</xdr:col>
      <xdr:colOff>1199444</xdr:colOff>
      <xdr:row>0</xdr:row>
      <xdr:rowOff>70557</xdr:rowOff>
    </xdr:from>
    <xdr:to>
      <xdr:col>1</xdr:col>
      <xdr:colOff>1763889</xdr:colOff>
      <xdr:row>3</xdr:row>
      <xdr:rowOff>100600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F3F88F3-D5D1-6443-B59E-A06032B6A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329744" y="70557"/>
          <a:ext cx="564445" cy="639643"/>
        </a:xfrm>
        <a:prstGeom prst="rect">
          <a:avLst/>
        </a:prstGeom>
      </xdr:spPr>
    </xdr:pic>
    <xdr:clientData/>
  </xdr:twoCellAnchor>
  <xdr:twoCellAnchor editAs="oneCell">
    <xdr:from>
      <xdr:col>2</xdr:col>
      <xdr:colOff>313266</xdr:colOff>
      <xdr:row>23</xdr:row>
      <xdr:rowOff>19755</xdr:rowOff>
    </xdr:from>
    <xdr:to>
      <xdr:col>2</xdr:col>
      <xdr:colOff>925266</xdr:colOff>
      <xdr:row>26</xdr:row>
      <xdr:rowOff>23566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784AD65-3241-E448-A41B-200A29FF9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907366" y="4312355"/>
          <a:ext cx="612000" cy="6134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F7CC03A-577B-434C-8BF4-E4A6A0820EAE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101600</xdr:colOff>
      <xdr:row>10</xdr:row>
      <xdr:rowOff>139700</xdr:rowOff>
    </xdr:from>
    <xdr:to>
      <xdr:col>0</xdr:col>
      <xdr:colOff>821600</xdr:colOff>
      <xdr:row>16</xdr:row>
      <xdr:rowOff>21500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2038856-603B-1A44-8A9A-038DD766E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1717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313266</xdr:colOff>
      <xdr:row>23</xdr:row>
      <xdr:rowOff>19755</xdr:rowOff>
    </xdr:from>
    <xdr:to>
      <xdr:col>2</xdr:col>
      <xdr:colOff>925266</xdr:colOff>
      <xdr:row>26</xdr:row>
      <xdr:rowOff>23566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FF8FCB5-5635-304E-87E4-AAA9AC4B3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907366" y="4312355"/>
          <a:ext cx="612000" cy="61341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12DB698-9E30-2149-BA51-0EB2C56FA33E}"/>
            </a:ext>
          </a:extLst>
        </xdr:cNvPr>
        <xdr:cNvSpPr txBox="1"/>
      </xdr:nvSpPr>
      <xdr:spPr>
        <a:xfrm>
          <a:off x="0" y="0"/>
          <a:ext cx="20650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1</xdr:col>
      <xdr:colOff>1171222</xdr:colOff>
      <xdr:row>0</xdr:row>
      <xdr:rowOff>70555</xdr:rowOff>
    </xdr:from>
    <xdr:to>
      <xdr:col>1</xdr:col>
      <xdr:colOff>2342332</xdr:colOff>
      <xdr:row>2</xdr:row>
      <xdr:rowOff>56445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EEE0D99-0EF7-0146-97FF-C09B46FC1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301522" y="70555"/>
          <a:ext cx="1171110" cy="392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C84A8-C39B-9B4D-936A-3E2F46CC6CFC}">
  <dimension ref="A1:CB31"/>
  <sheetViews>
    <sheetView zoomScale="90" zoomScaleNormal="90" workbookViewId="0">
      <selection activeCell="M39" sqref="M39"/>
    </sheetView>
  </sheetViews>
  <sheetFormatPr baseColWidth="10" defaultColWidth="10.6640625" defaultRowHeight="16" x14ac:dyDescent="0.2"/>
  <cols>
    <col min="1" max="1" width="14.83203125" style="3" customWidth="1"/>
    <col min="2" max="2" width="32.33203125" style="3" customWidth="1"/>
    <col min="3" max="3" width="16" style="3" bestFit="1" customWidth="1"/>
    <col min="4" max="4" width="16.1640625" style="3" customWidth="1"/>
    <col min="5" max="5" width="14.1640625" style="3" customWidth="1"/>
    <col min="6" max="6" width="13.6640625" style="3" customWidth="1"/>
    <col min="7" max="7" width="14.83203125" style="3" customWidth="1"/>
    <col min="8" max="27" width="10.6640625" style="3"/>
    <col min="28" max="28" width="11.5" style="3" customWidth="1"/>
    <col min="29" max="16384" width="10.6640625" style="3"/>
  </cols>
  <sheetData>
    <row r="1" spans="1:80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customForma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8" spans="1:80" x14ac:dyDescent="0.2">
      <c r="B8" s="3" t="s">
        <v>0</v>
      </c>
    </row>
    <row r="9" spans="1:80" x14ac:dyDescent="0.2">
      <c r="A9" s="1"/>
      <c r="B9" s="1"/>
      <c r="C9" s="1"/>
      <c r="D9" s="2" t="s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80" x14ac:dyDescent="0.2">
      <c r="A10" s="5"/>
      <c r="B10" s="5"/>
      <c r="C10" s="6">
        <v>2019</v>
      </c>
      <c r="D10" s="6">
        <v>2020</v>
      </c>
      <c r="E10" s="6">
        <v>2021</v>
      </c>
      <c r="F10" s="6">
        <v>2022</v>
      </c>
      <c r="G10" s="6">
        <v>2023</v>
      </c>
      <c r="H10" s="6">
        <v>2024</v>
      </c>
      <c r="I10" s="6">
        <v>2025</v>
      </c>
      <c r="J10" s="6">
        <v>2026</v>
      </c>
      <c r="K10" s="6">
        <v>2027</v>
      </c>
      <c r="L10" s="6">
        <v>2028</v>
      </c>
      <c r="M10" s="6">
        <v>2029</v>
      </c>
      <c r="N10" s="6">
        <v>2030</v>
      </c>
      <c r="O10" s="6">
        <v>2031</v>
      </c>
      <c r="P10" s="6">
        <v>2032</v>
      </c>
      <c r="Q10" s="6">
        <v>2033</v>
      </c>
      <c r="R10" s="6">
        <v>2034</v>
      </c>
      <c r="S10" s="6">
        <v>2035</v>
      </c>
      <c r="T10" s="6">
        <v>2036</v>
      </c>
      <c r="U10" s="6">
        <v>2037</v>
      </c>
      <c r="V10" s="6">
        <v>2038</v>
      </c>
      <c r="W10" s="6">
        <v>2039</v>
      </c>
      <c r="X10" s="6">
        <v>2040</v>
      </c>
      <c r="Y10" s="6" t="s">
        <v>2</v>
      </c>
    </row>
    <row r="11" spans="1:80" ht="17" x14ac:dyDescent="0.2">
      <c r="A11" s="7" t="s">
        <v>3</v>
      </c>
      <c r="B11" s="5" t="s">
        <v>4</v>
      </c>
      <c r="C11" s="8">
        <v>143.01499999999999</v>
      </c>
      <c r="D11" s="8">
        <v>156.80099999999999</v>
      </c>
      <c r="E11" s="8">
        <v>174.37799999999999</v>
      </c>
      <c r="F11" s="8">
        <v>195.07599999999999</v>
      </c>
      <c r="G11" s="8">
        <f t="shared" ref="G11:X11" si="0">F11*(1+G12)</f>
        <v>218.48512000000002</v>
      </c>
      <c r="H11" s="8">
        <f t="shared" si="0"/>
        <v>244.70333440000005</v>
      </c>
      <c r="I11" s="8">
        <f t="shared" si="0"/>
        <v>271.6207011840001</v>
      </c>
      <c r="J11" s="8">
        <f t="shared" si="0"/>
        <v>300.14087480832012</v>
      </c>
      <c r="K11" s="8">
        <f t="shared" si="0"/>
        <v>330.15496228915214</v>
      </c>
      <c r="L11" s="8">
        <f t="shared" si="0"/>
        <v>361.51968370662161</v>
      </c>
      <c r="M11" s="8">
        <f t="shared" si="0"/>
        <v>394.05645524021759</v>
      </c>
      <c r="N11" s="8">
        <f t="shared" si="0"/>
        <v>427.55125393563605</v>
      </c>
      <c r="O11" s="8">
        <f t="shared" si="0"/>
        <v>461.75535425048696</v>
      </c>
      <c r="P11" s="8">
        <f t="shared" si="0"/>
        <v>496.38700581927355</v>
      </c>
      <c r="Q11" s="8">
        <f t="shared" si="0"/>
        <v>531.13409622662277</v>
      </c>
      <c r="R11" s="8">
        <f t="shared" si="0"/>
        <v>565.65781248135329</v>
      </c>
      <c r="S11" s="8">
        <f t="shared" si="0"/>
        <v>599.59728123023456</v>
      </c>
      <c r="T11" s="8">
        <f t="shared" si="0"/>
        <v>632.57513169789752</v>
      </c>
      <c r="U11" s="8">
        <f t="shared" si="0"/>
        <v>664.20388828279238</v>
      </c>
      <c r="V11" s="8">
        <f t="shared" si="0"/>
        <v>694.09306325551813</v>
      </c>
      <c r="W11" s="8">
        <f t="shared" si="0"/>
        <v>721.85678578573891</v>
      </c>
      <c r="X11" s="8">
        <f t="shared" si="0"/>
        <v>747.12177328823986</v>
      </c>
      <c r="Y11" s="9"/>
    </row>
    <row r="12" spans="1:80" x14ac:dyDescent="0.2">
      <c r="A12" s="7"/>
      <c r="B12" s="5" t="s">
        <v>5</v>
      </c>
      <c r="C12" s="10"/>
      <c r="D12" s="11">
        <f>D11/C11-1</f>
        <v>9.6395482991294745E-2</v>
      </c>
      <c r="E12" s="11">
        <f t="shared" ref="E12:F12" si="1">E11/D11-1</f>
        <v>0.11209749937819269</v>
      </c>
      <c r="F12" s="11">
        <f t="shared" si="1"/>
        <v>0.11869616580073172</v>
      </c>
      <c r="G12" s="11">
        <v>0.12</v>
      </c>
      <c r="H12" s="11">
        <v>0.12</v>
      </c>
      <c r="I12" s="11">
        <v>0.11</v>
      </c>
      <c r="J12" s="11">
        <v>0.105</v>
      </c>
      <c r="K12" s="11">
        <v>0.1</v>
      </c>
      <c r="L12" s="11">
        <v>9.5000000000000001E-2</v>
      </c>
      <c r="M12" s="11">
        <v>0.09</v>
      </c>
      <c r="N12" s="11">
        <v>8.5000000000000006E-2</v>
      </c>
      <c r="O12" s="11">
        <v>0.08</v>
      </c>
      <c r="P12" s="11">
        <v>7.5000000000000094E-2</v>
      </c>
      <c r="Q12" s="11">
        <v>7.0000000000000104E-2</v>
      </c>
      <c r="R12" s="11">
        <v>6.5000000000000099E-2</v>
      </c>
      <c r="S12" s="11">
        <v>6.0000000000000102E-2</v>
      </c>
      <c r="T12" s="11">
        <v>5.5000000000000097E-2</v>
      </c>
      <c r="U12" s="11">
        <v>5.00000000000001E-2</v>
      </c>
      <c r="V12" s="11">
        <v>4.5000000000000102E-2</v>
      </c>
      <c r="W12" s="11">
        <v>4.0000000000000098E-2</v>
      </c>
      <c r="X12" s="11">
        <v>3.50000000000001E-2</v>
      </c>
      <c r="Y12" s="11"/>
    </row>
    <row r="13" spans="1:80" ht="16" customHeight="1" x14ac:dyDescent="0.2">
      <c r="A13" s="7"/>
      <c r="B13" s="5" t="s">
        <v>6</v>
      </c>
      <c r="C13" s="10">
        <f t="shared" ref="C13:H13" si="2">C14/C11</f>
        <v>0.37030381428521492</v>
      </c>
      <c r="D13" s="11">
        <f t="shared" si="2"/>
        <v>0.37627311050312184</v>
      </c>
      <c r="E13" s="11">
        <f t="shared" si="2"/>
        <v>0.38158483294911061</v>
      </c>
      <c r="F13" s="11">
        <f t="shared" si="2"/>
        <v>0.3929699194160225</v>
      </c>
      <c r="G13" s="11">
        <f t="shared" si="2"/>
        <v>0.38762822841207673</v>
      </c>
      <c r="H13" s="11">
        <f t="shared" si="2"/>
        <v>0.3933824614038442</v>
      </c>
      <c r="I13" s="11">
        <v>0.4</v>
      </c>
      <c r="J13" s="11">
        <v>0.4</v>
      </c>
      <c r="K13" s="11">
        <v>0.4</v>
      </c>
      <c r="L13" s="11">
        <v>0.4</v>
      </c>
      <c r="M13" s="11">
        <v>0.4</v>
      </c>
      <c r="N13" s="11">
        <v>0.4</v>
      </c>
      <c r="O13" s="11">
        <v>0.4</v>
      </c>
      <c r="P13" s="11">
        <v>0.4</v>
      </c>
      <c r="Q13" s="11">
        <v>0.4</v>
      </c>
      <c r="R13" s="11">
        <v>0.4</v>
      </c>
      <c r="S13" s="11">
        <v>0.4</v>
      </c>
      <c r="T13" s="11">
        <v>0.4</v>
      </c>
      <c r="U13" s="11">
        <v>0.4</v>
      </c>
      <c r="V13" s="11">
        <v>0.4</v>
      </c>
      <c r="W13" s="11">
        <v>0.4</v>
      </c>
      <c r="X13" s="11">
        <v>0.4</v>
      </c>
      <c r="Y13" s="11"/>
    </row>
    <row r="14" spans="1:80" ht="17" customHeight="1" x14ac:dyDescent="0.2">
      <c r="A14" s="7"/>
      <c r="B14" s="5" t="s">
        <v>7</v>
      </c>
      <c r="C14" s="8">
        <v>52.959000000000003</v>
      </c>
      <c r="D14" s="8">
        <v>59</v>
      </c>
      <c r="E14" s="8">
        <v>66.540000000000006</v>
      </c>
      <c r="F14" s="8">
        <v>76.659000000000006</v>
      </c>
      <c r="G14" s="8">
        <v>84.691000000000003</v>
      </c>
      <c r="H14" s="8">
        <v>96.262</v>
      </c>
      <c r="I14" s="8">
        <f t="shared" ref="I14:X14" si="3">I11*I13</f>
        <v>108.64828047360004</v>
      </c>
      <c r="J14" s="8">
        <f t="shared" si="3"/>
        <v>120.05634992332806</v>
      </c>
      <c r="K14" s="8">
        <f t="shared" si="3"/>
        <v>132.06198491566087</v>
      </c>
      <c r="L14" s="8">
        <f t="shared" si="3"/>
        <v>144.60787348264864</v>
      </c>
      <c r="M14" s="8">
        <f t="shared" si="3"/>
        <v>157.62258209608706</v>
      </c>
      <c r="N14" s="8">
        <f t="shared" si="3"/>
        <v>171.02050157425444</v>
      </c>
      <c r="O14" s="8">
        <f t="shared" si="3"/>
        <v>184.7021417001948</v>
      </c>
      <c r="P14" s="8">
        <f t="shared" si="3"/>
        <v>198.55480232770944</v>
      </c>
      <c r="Q14" s="8">
        <f t="shared" si="3"/>
        <v>212.45363849064913</v>
      </c>
      <c r="R14" s="8">
        <f t="shared" si="3"/>
        <v>226.26312499254132</v>
      </c>
      <c r="S14" s="8">
        <f t="shared" si="3"/>
        <v>239.83891249209384</v>
      </c>
      <c r="T14" s="8">
        <f t="shared" si="3"/>
        <v>253.03005267915901</v>
      </c>
      <c r="U14" s="8">
        <f t="shared" si="3"/>
        <v>265.68155531311697</v>
      </c>
      <c r="V14" s="8">
        <f t="shared" si="3"/>
        <v>277.63722530220724</v>
      </c>
      <c r="W14" s="8">
        <f t="shared" si="3"/>
        <v>288.7427143142956</v>
      </c>
      <c r="X14" s="8">
        <f t="shared" si="3"/>
        <v>298.84870931529593</v>
      </c>
      <c r="Y14" s="9"/>
    </row>
    <row r="15" spans="1:80" ht="17" hidden="1" customHeight="1" x14ac:dyDescent="0.2">
      <c r="A15" s="7"/>
      <c r="B15" s="5" t="s">
        <v>8</v>
      </c>
      <c r="C15" s="8">
        <v>96.4</v>
      </c>
      <c r="D15" s="8">
        <v>99.9</v>
      </c>
      <c r="E15" s="8">
        <v>98.5</v>
      </c>
      <c r="F15" s="8">
        <v>95.8</v>
      </c>
      <c r="G15" s="8">
        <v>93</v>
      </c>
      <c r="H15" s="8">
        <v>90</v>
      </c>
      <c r="I15" s="8">
        <v>87</v>
      </c>
      <c r="J15" s="8">
        <v>84</v>
      </c>
      <c r="K15" s="8">
        <v>81</v>
      </c>
      <c r="L15" s="8">
        <v>78</v>
      </c>
      <c r="M15" s="8">
        <v>75</v>
      </c>
      <c r="N15" s="8">
        <v>72</v>
      </c>
      <c r="O15" s="8">
        <v>69</v>
      </c>
      <c r="P15" s="8">
        <v>66</v>
      </c>
      <c r="Q15" s="8">
        <v>63</v>
      </c>
      <c r="R15" s="8">
        <v>60</v>
      </c>
      <c r="S15" s="8">
        <v>57</v>
      </c>
      <c r="T15" s="8">
        <v>54</v>
      </c>
      <c r="U15" s="8">
        <v>51</v>
      </c>
      <c r="V15" s="8">
        <v>48</v>
      </c>
      <c r="W15" s="8">
        <v>45</v>
      </c>
      <c r="X15" s="8">
        <v>42</v>
      </c>
      <c r="Y15" s="9"/>
    </row>
    <row r="16" spans="1:80" hidden="1" x14ac:dyDescent="0.2">
      <c r="A16" s="11">
        <v>0</v>
      </c>
      <c r="B16" s="5" t="s">
        <v>9</v>
      </c>
      <c r="C16" s="8">
        <v>-4.6900000000000004</v>
      </c>
      <c r="D16" s="8">
        <f>-$A$16*D15</f>
        <v>0</v>
      </c>
      <c r="E16" s="8">
        <f t="shared" ref="E16:X16" si="4">-$A$16*E15</f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0</v>
      </c>
      <c r="T16" s="8">
        <f t="shared" si="4"/>
        <v>0</v>
      </c>
      <c r="U16" s="8">
        <f t="shared" si="4"/>
        <v>0</v>
      </c>
      <c r="V16" s="8">
        <f t="shared" si="4"/>
        <v>0</v>
      </c>
      <c r="W16" s="8">
        <f t="shared" si="4"/>
        <v>0</v>
      </c>
      <c r="X16" s="8">
        <f t="shared" si="4"/>
        <v>0</v>
      </c>
      <c r="Y16" s="9"/>
    </row>
    <row r="17" spans="1:25" x14ac:dyDescent="0.2">
      <c r="A17" s="11">
        <v>0.20899999999999999</v>
      </c>
      <c r="B17" s="5" t="s">
        <v>22</v>
      </c>
      <c r="C17" s="8">
        <v>44.280999999999999</v>
      </c>
      <c r="D17" s="8">
        <f>(D14+D16)*(1-$A$17)</f>
        <v>46.669000000000004</v>
      </c>
      <c r="E17" s="8">
        <f t="shared" ref="E17:X17" si="5">(E14+E16)*(1-$A$17)</f>
        <v>52.633140000000004</v>
      </c>
      <c r="F17" s="8">
        <f t="shared" si="5"/>
        <v>60.637269000000011</v>
      </c>
      <c r="G17" s="8">
        <f t="shared" si="5"/>
        <v>66.990581000000006</v>
      </c>
      <c r="H17" s="8">
        <f t="shared" si="5"/>
        <v>76.143242000000001</v>
      </c>
      <c r="I17" s="8">
        <f t="shared" si="5"/>
        <v>85.940789854617634</v>
      </c>
      <c r="J17" s="8">
        <f t="shared" si="5"/>
        <v>94.964572789352502</v>
      </c>
      <c r="K17" s="8">
        <f t="shared" si="5"/>
        <v>104.46103006828776</v>
      </c>
      <c r="L17" s="8">
        <f t="shared" si="5"/>
        <v>114.38482792477508</v>
      </c>
      <c r="M17" s="8">
        <f t="shared" si="5"/>
        <v>124.67946243800486</v>
      </c>
      <c r="N17" s="8">
        <f t="shared" si="5"/>
        <v>135.27721674523528</v>
      </c>
      <c r="O17" s="8">
        <f t="shared" si="5"/>
        <v>146.09939408485408</v>
      </c>
      <c r="P17" s="8">
        <f t="shared" si="5"/>
        <v>157.05684864121818</v>
      </c>
      <c r="Q17" s="8">
        <f t="shared" si="5"/>
        <v>168.05082804610348</v>
      </c>
      <c r="R17" s="8">
        <f t="shared" si="5"/>
        <v>178.9741318691002</v>
      </c>
      <c r="S17" s="8">
        <f t="shared" si="5"/>
        <v>189.71257978124623</v>
      </c>
      <c r="T17" s="8">
        <f t="shared" si="5"/>
        <v>200.14677166921479</v>
      </c>
      <c r="U17" s="8">
        <f t="shared" si="5"/>
        <v>210.15411025267554</v>
      </c>
      <c r="V17" s="8">
        <f t="shared" si="5"/>
        <v>219.61104521404593</v>
      </c>
      <c r="W17" s="8">
        <f t="shared" si="5"/>
        <v>228.39548702260782</v>
      </c>
      <c r="X17" s="8">
        <f t="shared" si="5"/>
        <v>236.38932906839909</v>
      </c>
      <c r="Y17" s="9" t="e">
        <f>X17*(1+X12)/(#REF!-X12)</f>
        <v>#REF!</v>
      </c>
    </row>
    <row r="18" spans="1:25" x14ac:dyDescent="0.2">
      <c r="A18" s="12"/>
      <c r="B18" s="3" t="s">
        <v>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5" x14ac:dyDescent="0.2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5" x14ac:dyDescent="0.2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5" x14ac:dyDescent="0.2">
      <c r="C21" s="14" t="s">
        <v>12</v>
      </c>
      <c r="D21" s="14"/>
      <c r="E21" s="14"/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5" x14ac:dyDescent="0.2">
      <c r="C22" s="16"/>
      <c r="D22" s="17" t="s">
        <v>13</v>
      </c>
      <c r="E22" s="17"/>
      <c r="F22" s="9">
        <f>N17</f>
        <v>135.27721674523528</v>
      </c>
      <c r="G22" s="17" t="s">
        <v>14</v>
      </c>
      <c r="H22" s="17"/>
    </row>
    <row r="23" spans="1:25" x14ac:dyDescent="0.2">
      <c r="C23" s="17"/>
      <c r="D23" s="17" t="s">
        <v>15</v>
      </c>
      <c r="E23" s="17"/>
      <c r="F23" s="18">
        <v>25</v>
      </c>
      <c r="G23" s="17"/>
      <c r="H23" s="17"/>
    </row>
    <row r="24" spans="1:25" x14ac:dyDescent="0.2">
      <c r="C24" s="17"/>
      <c r="D24" s="17" t="s">
        <v>16</v>
      </c>
      <c r="E24" s="17"/>
      <c r="F24" s="19">
        <v>0.75</v>
      </c>
      <c r="G24" s="17"/>
      <c r="H24" s="17"/>
      <c r="I24" s="20"/>
      <c r="V24" s="21"/>
    </row>
    <row r="25" spans="1:25" x14ac:dyDescent="0.2">
      <c r="C25" s="17"/>
      <c r="D25" s="17" t="s">
        <v>17</v>
      </c>
      <c r="E25" s="17"/>
      <c r="F25" s="18">
        <v>1635</v>
      </c>
      <c r="G25" s="17" t="s">
        <v>14</v>
      </c>
      <c r="H25" s="17"/>
      <c r="U25" s="22"/>
    </row>
    <row r="26" spans="1:25" x14ac:dyDescent="0.2">
      <c r="C26" s="17"/>
      <c r="D26" s="17" t="s">
        <v>18</v>
      </c>
      <c r="E26" s="17"/>
      <c r="F26" s="23">
        <f>SUM(D17:N17)*F24</f>
        <v>722.08584886520487</v>
      </c>
      <c r="G26" s="17" t="s">
        <v>14</v>
      </c>
      <c r="H26" s="17"/>
      <c r="U26" s="22"/>
    </row>
    <row r="27" spans="1:25" x14ac:dyDescent="0.2">
      <c r="C27" s="17"/>
      <c r="D27" s="17" t="s">
        <v>19</v>
      </c>
      <c r="E27" s="17"/>
      <c r="F27" s="9">
        <f>F23*F22</f>
        <v>3381.9304186308818</v>
      </c>
      <c r="G27" s="17" t="s">
        <v>14</v>
      </c>
      <c r="H27" s="1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5" x14ac:dyDescent="0.2">
      <c r="C28" s="17"/>
      <c r="D28" s="17" t="s">
        <v>20</v>
      </c>
      <c r="E28" s="17"/>
      <c r="F28" s="9">
        <f>F27+F26</f>
        <v>4104.0162674960866</v>
      </c>
      <c r="G28" s="17" t="s">
        <v>14</v>
      </c>
      <c r="H28" s="17"/>
    </row>
    <row r="29" spans="1:25" x14ac:dyDescent="0.2">
      <c r="C29" s="17"/>
      <c r="D29" s="25" t="s">
        <v>21</v>
      </c>
      <c r="E29" s="25"/>
      <c r="F29" s="26">
        <f>(F28/F25)^0.1-1</f>
        <v>9.6400264546144365E-2</v>
      </c>
      <c r="G29" s="25"/>
      <c r="H29" s="17"/>
    </row>
    <row r="30" spans="1:25" x14ac:dyDescent="0.2">
      <c r="C30" s="5"/>
      <c r="D30" s="17"/>
      <c r="E30" s="17"/>
      <c r="F30" s="17"/>
      <c r="G30" s="17"/>
      <c r="H30" s="5"/>
    </row>
    <row r="31" spans="1:25" x14ac:dyDescent="0.2">
      <c r="Y31" s="21"/>
    </row>
  </sheetData>
  <conditionalFormatting sqref="H6:H8">
    <cfRule type="top10" dxfId="19" priority="4" percent="1" rank="10"/>
  </conditionalFormatting>
  <conditionalFormatting sqref="C6:F8">
    <cfRule type="top10" dxfId="18" priority="3" percent="1" rank="10"/>
  </conditionalFormatting>
  <conditionalFormatting sqref="H9">
    <cfRule type="top10" dxfId="17" priority="2" percent="1" rank="10"/>
  </conditionalFormatting>
  <conditionalFormatting sqref="H2:H5">
    <cfRule type="top10" dxfId="16" priority="1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99A7-E10D-6A41-AE68-3BFFD5199FDA}">
  <dimension ref="A1:CB31"/>
  <sheetViews>
    <sheetView tabSelected="1" topLeftCell="D1" zoomScale="90" zoomScaleNormal="90" workbookViewId="0">
      <selection activeCell="P31" sqref="P31"/>
    </sheetView>
  </sheetViews>
  <sheetFormatPr baseColWidth="10" defaultColWidth="10.6640625" defaultRowHeight="16" x14ac:dyDescent="0.2"/>
  <cols>
    <col min="1" max="1" width="14.83203125" style="3" customWidth="1"/>
    <col min="2" max="2" width="32.33203125" style="3" customWidth="1"/>
    <col min="3" max="3" width="16" style="3" bestFit="1" customWidth="1"/>
    <col min="4" max="4" width="16.1640625" style="3" customWidth="1"/>
    <col min="5" max="5" width="14.1640625" style="3" customWidth="1"/>
    <col min="6" max="6" width="13.6640625" style="3" customWidth="1"/>
    <col min="7" max="7" width="14.83203125" style="3" customWidth="1"/>
    <col min="8" max="27" width="10.6640625" style="3"/>
    <col min="28" max="28" width="11.5" style="3" customWidth="1"/>
    <col min="29" max="16384" width="10.6640625" style="3"/>
  </cols>
  <sheetData>
    <row r="1" spans="1:80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customForma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8" spans="1:80" x14ac:dyDescent="0.2">
      <c r="B8" s="3" t="s">
        <v>0</v>
      </c>
    </row>
    <row r="9" spans="1:80" x14ac:dyDescent="0.2">
      <c r="A9" s="1"/>
      <c r="B9" s="1"/>
      <c r="C9" s="1"/>
      <c r="D9" s="2" t="s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80" x14ac:dyDescent="0.2">
      <c r="A10" s="5"/>
      <c r="B10" s="5"/>
      <c r="C10" s="6">
        <v>2019</v>
      </c>
      <c r="D10" s="6">
        <v>2020</v>
      </c>
      <c r="E10" s="6">
        <v>2021</v>
      </c>
      <c r="F10" s="6">
        <v>2022</v>
      </c>
      <c r="G10" s="6">
        <v>2023</v>
      </c>
      <c r="H10" s="6">
        <v>2024</v>
      </c>
      <c r="I10" s="6">
        <v>2025</v>
      </c>
      <c r="J10" s="6">
        <v>2026</v>
      </c>
      <c r="K10" s="6">
        <v>2027</v>
      </c>
      <c r="L10" s="6">
        <v>2028</v>
      </c>
      <c r="M10" s="6">
        <v>2029</v>
      </c>
      <c r="N10" s="6">
        <v>2030</v>
      </c>
      <c r="O10" s="6">
        <v>2031</v>
      </c>
      <c r="P10" s="6">
        <v>2032</v>
      </c>
      <c r="Q10" s="6">
        <v>2033</v>
      </c>
      <c r="R10" s="6">
        <v>2034</v>
      </c>
      <c r="S10" s="6">
        <v>2035</v>
      </c>
      <c r="T10" s="6">
        <v>2036</v>
      </c>
      <c r="U10" s="6">
        <v>2037</v>
      </c>
      <c r="V10" s="6">
        <v>2038</v>
      </c>
      <c r="W10" s="6">
        <v>2039</v>
      </c>
      <c r="X10" s="6">
        <v>2040</v>
      </c>
      <c r="Y10" s="6" t="s">
        <v>2</v>
      </c>
    </row>
    <row r="11" spans="1:80" ht="17" x14ac:dyDescent="0.2">
      <c r="A11" s="7" t="s">
        <v>3</v>
      </c>
      <c r="B11" s="5" t="s">
        <v>4</v>
      </c>
      <c r="C11" s="8">
        <v>82.113</v>
      </c>
      <c r="D11" s="8">
        <v>80.584000000000003</v>
      </c>
      <c r="E11" s="8">
        <v>87.572999999999993</v>
      </c>
      <c r="F11" s="8">
        <v>92.215999999999994</v>
      </c>
      <c r="G11" s="8">
        <f>F11*(1+G12)</f>
        <v>95.904640000000001</v>
      </c>
      <c r="H11" s="8">
        <f t="shared" ref="H11:X11" si="0">G11*(1+H12)</f>
        <v>99.740825600000008</v>
      </c>
      <c r="I11" s="8">
        <f t="shared" si="0"/>
        <v>103.6307177984</v>
      </c>
      <c r="J11" s="8">
        <f t="shared" si="0"/>
        <v>107.56868507473921</v>
      </c>
      <c r="K11" s="8">
        <f t="shared" si="0"/>
        <v>111.54872642250454</v>
      </c>
      <c r="L11" s="8">
        <f t="shared" si="0"/>
        <v>115.5644805737147</v>
      </c>
      <c r="M11" s="8">
        <f t="shared" si="0"/>
        <v>119.60923739379471</v>
      </c>
      <c r="N11" s="8">
        <f t="shared" si="0"/>
        <v>123.67595146518374</v>
      </c>
      <c r="O11" s="8">
        <f t="shared" si="0"/>
        <v>127.7572578635348</v>
      </c>
      <c r="P11" s="8">
        <f t="shared" si="0"/>
        <v>131.84549011516793</v>
      </c>
      <c r="Q11" s="8">
        <f t="shared" si="0"/>
        <v>135.93270030873813</v>
      </c>
      <c r="R11" s="8">
        <f t="shared" si="0"/>
        <v>140.01068131800028</v>
      </c>
      <c r="S11" s="8">
        <f t="shared" si="0"/>
        <v>144.21100175754029</v>
      </c>
      <c r="T11" s="8">
        <f t="shared" si="0"/>
        <v>148.53733181026649</v>
      </c>
      <c r="U11" s="8">
        <f t="shared" si="0"/>
        <v>152.9934517645745</v>
      </c>
      <c r="V11" s="8">
        <f t="shared" si="0"/>
        <v>157.58325531751174</v>
      </c>
      <c r="W11" s="8">
        <f t="shared" si="0"/>
        <v>162.31075297703711</v>
      </c>
      <c r="X11" s="8">
        <f t="shared" si="0"/>
        <v>167.18007556634822</v>
      </c>
      <c r="Y11" s="9"/>
    </row>
    <row r="12" spans="1:80" x14ac:dyDescent="0.2">
      <c r="A12" s="7"/>
      <c r="B12" s="5" t="s">
        <v>5</v>
      </c>
      <c r="C12" s="10"/>
      <c r="D12" s="11">
        <f>D11/C11-1</f>
        <v>-1.862068125631744E-2</v>
      </c>
      <c r="E12" s="11">
        <f t="shared" ref="E12:F12" si="1">E11/D11-1</f>
        <v>8.6729375558423305E-2</v>
      </c>
      <c r="F12" s="11">
        <f t="shared" si="1"/>
        <v>5.301862446187755E-2</v>
      </c>
      <c r="G12" s="11">
        <v>0.04</v>
      </c>
      <c r="H12" s="11">
        <v>0.04</v>
      </c>
      <c r="I12" s="11">
        <v>3.9E-2</v>
      </c>
      <c r="J12" s="11">
        <v>3.7999999999999999E-2</v>
      </c>
      <c r="K12" s="11">
        <v>3.6999999999999998E-2</v>
      </c>
      <c r="L12" s="11">
        <v>3.5999999999999997E-2</v>
      </c>
      <c r="M12" s="11">
        <v>3.5000000000000003E-2</v>
      </c>
      <c r="N12" s="11">
        <v>3.4000000000000002E-2</v>
      </c>
      <c r="O12" s="11">
        <v>3.3000000000000002E-2</v>
      </c>
      <c r="P12" s="11">
        <v>3.2000000000000001E-2</v>
      </c>
      <c r="Q12" s="11">
        <v>3.1E-2</v>
      </c>
      <c r="R12" s="11">
        <v>0.03</v>
      </c>
      <c r="S12" s="11">
        <v>0.03</v>
      </c>
      <c r="T12" s="11">
        <v>0.03</v>
      </c>
      <c r="U12" s="11">
        <v>0.03</v>
      </c>
      <c r="V12" s="11">
        <v>0.03</v>
      </c>
      <c r="W12" s="11">
        <v>0.03</v>
      </c>
      <c r="X12" s="11">
        <v>0.03</v>
      </c>
      <c r="Y12" s="11"/>
    </row>
    <row r="13" spans="1:80" ht="16" customHeight="1" x14ac:dyDescent="0.2">
      <c r="A13" s="7"/>
      <c r="B13" s="5" t="s">
        <v>6</v>
      </c>
      <c r="C13" s="10">
        <f t="shared" ref="C13:F13" si="2">C14/C11</f>
        <v>0.26244321849159086</v>
      </c>
      <c r="D13" s="11">
        <f>D14/D11</f>
        <v>0.28887868559515534</v>
      </c>
      <c r="E13" s="11">
        <f t="shared" si="2"/>
        <v>0.30689824489283229</v>
      </c>
      <c r="F13" s="11">
        <f t="shared" si="2"/>
        <v>0.32315433330441573</v>
      </c>
      <c r="G13" s="11">
        <v>0.32</v>
      </c>
      <c r="H13" s="11">
        <v>0.32500000000000001</v>
      </c>
      <c r="I13" s="11">
        <v>0.33</v>
      </c>
      <c r="J13" s="11">
        <v>0.33500000000000002</v>
      </c>
      <c r="K13" s="11">
        <v>0.34</v>
      </c>
      <c r="L13" s="11">
        <v>0.34499999999999997</v>
      </c>
      <c r="M13" s="11">
        <v>0.35</v>
      </c>
      <c r="N13" s="11">
        <v>0.35</v>
      </c>
      <c r="O13" s="11">
        <v>0.34499999999999997</v>
      </c>
      <c r="P13" s="11">
        <v>0.35</v>
      </c>
      <c r="Q13" s="11">
        <v>0.35</v>
      </c>
      <c r="R13" s="11">
        <v>0.35</v>
      </c>
      <c r="S13" s="11">
        <v>0.35</v>
      </c>
      <c r="T13" s="11">
        <v>0.35</v>
      </c>
      <c r="U13" s="11">
        <v>0.35</v>
      </c>
      <c r="V13" s="11">
        <v>0.35</v>
      </c>
      <c r="W13" s="11">
        <v>0.35</v>
      </c>
      <c r="X13" s="11">
        <v>0.35</v>
      </c>
      <c r="Y13" s="11"/>
    </row>
    <row r="14" spans="1:80" ht="17" customHeight="1" x14ac:dyDescent="0.2">
      <c r="A14" s="7"/>
      <c r="B14" s="5" t="s">
        <v>7</v>
      </c>
      <c r="C14" s="8">
        <v>21.55</v>
      </c>
      <c r="D14" s="8">
        <v>23.279</v>
      </c>
      <c r="E14" s="8">
        <v>26.876000000000001</v>
      </c>
      <c r="F14" s="8">
        <v>29.8</v>
      </c>
      <c r="G14" s="8">
        <f t="shared" ref="G14:X14" si="3">G11*G13</f>
        <v>30.689484800000002</v>
      </c>
      <c r="H14" s="8">
        <f t="shared" si="3"/>
        <v>32.415768320000005</v>
      </c>
      <c r="I14" s="8">
        <f t="shared" si="3"/>
        <v>34.198136873472002</v>
      </c>
      <c r="J14" s="8">
        <f t="shared" si="3"/>
        <v>36.035509500037634</v>
      </c>
      <c r="K14" s="8">
        <f t="shared" si="3"/>
        <v>37.926566983651547</v>
      </c>
      <c r="L14" s="8">
        <f t="shared" si="3"/>
        <v>39.869745797931571</v>
      </c>
      <c r="M14" s="8">
        <f t="shared" si="3"/>
        <v>41.863233087828149</v>
      </c>
      <c r="N14" s="8">
        <f t="shared" si="3"/>
        <v>43.286583012814305</v>
      </c>
      <c r="O14" s="8">
        <f t="shared" si="3"/>
        <v>44.076253962919502</v>
      </c>
      <c r="P14" s="8">
        <f t="shared" si="3"/>
        <v>46.145921540308777</v>
      </c>
      <c r="Q14" s="8">
        <f t="shared" si="3"/>
        <v>47.576445108058344</v>
      </c>
      <c r="R14" s="8">
        <f t="shared" si="3"/>
        <v>49.003738461300095</v>
      </c>
      <c r="S14" s="8">
        <f t="shared" si="3"/>
        <v>50.473850615139099</v>
      </c>
      <c r="T14" s="8">
        <f t="shared" si="3"/>
        <v>51.988066133593271</v>
      </c>
      <c r="U14" s="8">
        <f t="shared" si="3"/>
        <v>53.547708117601076</v>
      </c>
      <c r="V14" s="8">
        <f t="shared" si="3"/>
        <v>55.154139361129104</v>
      </c>
      <c r="W14" s="8">
        <f t="shared" si="3"/>
        <v>56.808763541962982</v>
      </c>
      <c r="X14" s="8">
        <f t="shared" si="3"/>
        <v>58.513026448221872</v>
      </c>
      <c r="Y14" s="9"/>
    </row>
    <row r="15" spans="1:80" ht="17" hidden="1" customHeight="1" x14ac:dyDescent="0.2">
      <c r="A15" s="7"/>
      <c r="B15" s="5" t="s">
        <v>8</v>
      </c>
      <c r="C15" s="8">
        <v>96.4</v>
      </c>
      <c r="D15" s="8">
        <v>99.9</v>
      </c>
      <c r="E15" s="8">
        <v>98.5</v>
      </c>
      <c r="F15" s="8">
        <v>95.8</v>
      </c>
      <c r="G15" s="8">
        <v>93</v>
      </c>
      <c r="H15" s="8">
        <v>90</v>
      </c>
      <c r="I15" s="8">
        <v>87</v>
      </c>
      <c r="J15" s="8">
        <v>84</v>
      </c>
      <c r="K15" s="8">
        <v>81</v>
      </c>
      <c r="L15" s="8">
        <v>78</v>
      </c>
      <c r="M15" s="8">
        <v>75</v>
      </c>
      <c r="N15" s="8">
        <v>72</v>
      </c>
      <c r="O15" s="8">
        <v>69</v>
      </c>
      <c r="P15" s="8">
        <v>66</v>
      </c>
      <c r="Q15" s="8">
        <v>63</v>
      </c>
      <c r="R15" s="8">
        <v>60</v>
      </c>
      <c r="S15" s="8">
        <v>57</v>
      </c>
      <c r="T15" s="8">
        <v>54</v>
      </c>
      <c r="U15" s="8">
        <v>51</v>
      </c>
      <c r="V15" s="8">
        <v>48</v>
      </c>
      <c r="W15" s="8">
        <v>45</v>
      </c>
      <c r="X15" s="8">
        <v>42</v>
      </c>
      <c r="Y15" s="9"/>
    </row>
    <row r="16" spans="1:80" hidden="1" x14ac:dyDescent="0.2">
      <c r="A16" s="11">
        <v>0</v>
      </c>
      <c r="B16" s="5" t="s">
        <v>9</v>
      </c>
      <c r="C16" s="8">
        <v>-4.6900000000000004</v>
      </c>
      <c r="D16" s="8">
        <f>-$A$16*D15</f>
        <v>0</v>
      </c>
      <c r="E16" s="8">
        <f t="shared" ref="E16:X16" si="4">-$A$16*E15</f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0</v>
      </c>
      <c r="T16" s="8">
        <f t="shared" si="4"/>
        <v>0</v>
      </c>
      <c r="U16" s="8">
        <f t="shared" si="4"/>
        <v>0</v>
      </c>
      <c r="V16" s="8">
        <f t="shared" si="4"/>
        <v>0</v>
      </c>
      <c r="W16" s="8">
        <f t="shared" si="4"/>
        <v>0</v>
      </c>
      <c r="X16" s="8">
        <f t="shared" si="4"/>
        <v>0</v>
      </c>
      <c r="Y16" s="9"/>
    </row>
    <row r="17" spans="1:25" x14ac:dyDescent="0.2">
      <c r="A17" s="11">
        <v>0.21</v>
      </c>
      <c r="B17" s="5" t="s">
        <v>25</v>
      </c>
      <c r="C17" s="8">
        <v>16.43</v>
      </c>
      <c r="D17" s="8">
        <f>(D14+D16)*(1-$A$17)</f>
        <v>18.390409999999999</v>
      </c>
      <c r="E17" s="8">
        <f t="shared" ref="E17:X17" si="5">(E14+E16)*(1-$A$17)</f>
        <v>21.232040000000001</v>
      </c>
      <c r="F17" s="8">
        <f t="shared" si="5"/>
        <v>23.542000000000002</v>
      </c>
      <c r="G17" s="8">
        <f t="shared" si="5"/>
        <v>24.244692992000004</v>
      </c>
      <c r="H17" s="8">
        <f t="shared" si="5"/>
        <v>25.608456972800006</v>
      </c>
      <c r="I17" s="8">
        <f t="shared" si="5"/>
        <v>27.016528130042882</v>
      </c>
      <c r="J17" s="8">
        <f t="shared" si="5"/>
        <v>28.468052505029732</v>
      </c>
      <c r="K17" s="8">
        <f t="shared" si="5"/>
        <v>29.961987917084723</v>
      </c>
      <c r="L17" s="8">
        <f t="shared" si="5"/>
        <v>31.497099180365943</v>
      </c>
      <c r="M17" s="8">
        <f t="shared" si="5"/>
        <v>33.071954139384239</v>
      </c>
      <c r="N17" s="8">
        <f t="shared" si="5"/>
        <v>34.196400580123303</v>
      </c>
      <c r="O17" s="8">
        <f t="shared" si="5"/>
        <v>34.820240630706408</v>
      </c>
      <c r="P17" s="8">
        <f t="shared" si="5"/>
        <v>36.455278016843934</v>
      </c>
      <c r="Q17" s="8">
        <f t="shared" si="5"/>
        <v>37.585391635366094</v>
      </c>
      <c r="R17" s="8">
        <f t="shared" si="5"/>
        <v>38.712953384427074</v>
      </c>
      <c r="S17" s="8">
        <f t="shared" si="5"/>
        <v>39.874341985959887</v>
      </c>
      <c r="T17" s="8">
        <f t="shared" si="5"/>
        <v>41.070572245538685</v>
      </c>
      <c r="U17" s="8">
        <f t="shared" si="5"/>
        <v>42.302689412904854</v>
      </c>
      <c r="V17" s="8">
        <f t="shared" si="5"/>
        <v>43.571770095291996</v>
      </c>
      <c r="W17" s="8">
        <f t="shared" si="5"/>
        <v>44.878923198150758</v>
      </c>
      <c r="X17" s="8">
        <f t="shared" si="5"/>
        <v>46.225290894095281</v>
      </c>
      <c r="Y17" s="9" t="e">
        <f>X17*(1+X12)/(#REF!-X12)</f>
        <v>#REF!</v>
      </c>
    </row>
    <row r="18" spans="1:25" x14ac:dyDescent="0.2">
      <c r="A18" s="12"/>
      <c r="B18" s="3" t="s">
        <v>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5" x14ac:dyDescent="0.2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5" x14ac:dyDescent="0.2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5" x14ac:dyDescent="0.2">
      <c r="C21" s="14" t="s">
        <v>12</v>
      </c>
      <c r="D21" s="14"/>
      <c r="E21" s="14"/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5" x14ac:dyDescent="0.2">
      <c r="C22" s="16"/>
      <c r="D22" s="17" t="s">
        <v>13</v>
      </c>
      <c r="E22" s="17"/>
      <c r="F22" s="9">
        <f>N17</f>
        <v>34.196400580123303</v>
      </c>
      <c r="G22" s="17" t="s">
        <v>14</v>
      </c>
      <c r="H22" s="17"/>
    </row>
    <row r="23" spans="1:25" x14ac:dyDescent="0.2">
      <c r="C23" s="17"/>
      <c r="D23" s="17" t="s">
        <v>15</v>
      </c>
      <c r="E23" s="17"/>
      <c r="F23" s="18">
        <v>20</v>
      </c>
      <c r="G23" s="17"/>
      <c r="H23" s="17"/>
    </row>
    <row r="24" spans="1:25" x14ac:dyDescent="0.2">
      <c r="C24" s="17"/>
      <c r="D24" s="17" t="s">
        <v>16</v>
      </c>
      <c r="E24" s="17"/>
      <c r="F24" s="19">
        <v>0.75</v>
      </c>
      <c r="G24" s="17"/>
      <c r="H24" s="17"/>
      <c r="I24" s="20"/>
      <c r="V24" s="21"/>
    </row>
    <row r="25" spans="1:25" x14ac:dyDescent="0.2">
      <c r="C25" s="17"/>
      <c r="D25" s="17" t="s">
        <v>17</v>
      </c>
      <c r="E25" s="17"/>
      <c r="F25" s="18">
        <v>378</v>
      </c>
      <c r="G25" s="17" t="s">
        <v>14</v>
      </c>
      <c r="H25" s="17"/>
      <c r="U25" s="22"/>
    </row>
    <row r="26" spans="1:25" x14ac:dyDescent="0.2">
      <c r="C26" s="17"/>
      <c r="D26" s="17" t="s">
        <v>18</v>
      </c>
      <c r="E26" s="17"/>
      <c r="F26" s="23">
        <f>SUM(D17:N17)*F24</f>
        <v>222.92221681262311</v>
      </c>
      <c r="G26" s="17" t="s">
        <v>14</v>
      </c>
      <c r="H26" s="17"/>
      <c r="U26" s="22"/>
    </row>
    <row r="27" spans="1:25" x14ac:dyDescent="0.2">
      <c r="C27" s="17"/>
      <c r="D27" s="17" t="s">
        <v>19</v>
      </c>
      <c r="E27" s="17"/>
      <c r="F27" s="9">
        <f>F23*F22</f>
        <v>683.92801160246609</v>
      </c>
      <c r="G27" s="17" t="s">
        <v>14</v>
      </c>
      <c r="H27" s="1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5" x14ac:dyDescent="0.2">
      <c r="C28" s="17"/>
      <c r="D28" s="17" t="s">
        <v>20</v>
      </c>
      <c r="E28" s="17"/>
      <c r="F28" s="9">
        <f>F27+F26</f>
        <v>906.85022841508919</v>
      </c>
      <c r="G28" s="17" t="s">
        <v>14</v>
      </c>
      <c r="H28" s="17"/>
    </row>
    <row r="29" spans="1:25" x14ac:dyDescent="0.2">
      <c r="C29" s="17"/>
      <c r="D29" s="25" t="s">
        <v>21</v>
      </c>
      <c r="E29" s="25"/>
      <c r="F29" s="26">
        <f>(F28/F25)^0.1-1</f>
        <v>9.1451335710663439E-2</v>
      </c>
      <c r="G29" s="25"/>
      <c r="H29" s="17"/>
    </row>
    <row r="30" spans="1:25" x14ac:dyDescent="0.2">
      <c r="C30" s="5"/>
      <c r="D30" s="17"/>
      <c r="E30" s="17"/>
      <c r="F30" s="17"/>
      <c r="G30" s="17"/>
      <c r="H30" s="5"/>
    </row>
    <row r="31" spans="1:25" x14ac:dyDescent="0.2">
      <c r="Y31" s="21"/>
    </row>
  </sheetData>
  <conditionalFormatting sqref="H6:H8">
    <cfRule type="top10" dxfId="15" priority="4" percent="1" rank="10"/>
  </conditionalFormatting>
  <conditionalFormatting sqref="C6:F8">
    <cfRule type="top10" dxfId="14" priority="3" percent="1" rank="10"/>
  </conditionalFormatting>
  <conditionalFormatting sqref="H9">
    <cfRule type="top10" dxfId="13" priority="2" percent="1" rank="10"/>
  </conditionalFormatting>
  <conditionalFormatting sqref="H2:H5">
    <cfRule type="top10" dxfId="12" priority="1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AE31-F5DC-C54E-AC19-2D29177BD487}">
  <dimension ref="A1:CB31"/>
  <sheetViews>
    <sheetView zoomScale="90" zoomScaleNormal="90" workbookViewId="0">
      <selection activeCell="E40" sqref="E40"/>
    </sheetView>
  </sheetViews>
  <sheetFormatPr baseColWidth="10" defaultColWidth="10.6640625" defaultRowHeight="16" x14ac:dyDescent="0.2"/>
  <cols>
    <col min="1" max="1" width="14.83203125" style="3" customWidth="1"/>
    <col min="2" max="2" width="32.33203125" style="3" customWidth="1"/>
    <col min="3" max="3" width="16" style="3" bestFit="1" customWidth="1"/>
    <col min="4" max="4" width="16.1640625" style="3" customWidth="1"/>
    <col min="5" max="5" width="14.1640625" style="3" customWidth="1"/>
    <col min="6" max="6" width="13.6640625" style="3" customWidth="1"/>
    <col min="7" max="7" width="14.83203125" style="3" customWidth="1"/>
    <col min="8" max="27" width="10.6640625" style="3"/>
    <col min="28" max="28" width="11.5" style="3" customWidth="1"/>
    <col min="29" max="16384" width="10.6640625" style="3"/>
  </cols>
  <sheetData>
    <row r="1" spans="1:80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customForma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8" spans="1:80" x14ac:dyDescent="0.2">
      <c r="B8" s="3" t="s">
        <v>0</v>
      </c>
    </row>
    <row r="9" spans="1:80" x14ac:dyDescent="0.2">
      <c r="A9" s="1"/>
      <c r="B9" s="1"/>
      <c r="C9" s="1"/>
      <c r="D9" s="2" t="s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80" x14ac:dyDescent="0.2">
      <c r="A10" s="5"/>
      <c r="B10" s="5"/>
      <c r="C10" s="6">
        <v>2019</v>
      </c>
      <c r="D10" s="6">
        <v>2020</v>
      </c>
      <c r="E10" s="6">
        <v>2021</v>
      </c>
      <c r="F10" s="6">
        <v>2022</v>
      </c>
      <c r="G10" s="6">
        <v>2023</v>
      </c>
      <c r="H10" s="6">
        <v>2024</v>
      </c>
      <c r="I10" s="6">
        <v>2025</v>
      </c>
      <c r="J10" s="6">
        <v>2026</v>
      </c>
      <c r="K10" s="6">
        <v>2027</v>
      </c>
      <c r="L10" s="6">
        <v>2028</v>
      </c>
      <c r="M10" s="6">
        <v>2029</v>
      </c>
      <c r="N10" s="6">
        <v>2030</v>
      </c>
      <c r="O10" s="6">
        <v>2031</v>
      </c>
      <c r="P10" s="6">
        <v>2032</v>
      </c>
      <c r="Q10" s="6">
        <v>2033</v>
      </c>
      <c r="R10" s="6">
        <v>2034</v>
      </c>
      <c r="S10" s="6">
        <v>2035</v>
      </c>
      <c r="T10" s="6">
        <v>2036</v>
      </c>
      <c r="U10" s="6">
        <v>2037</v>
      </c>
      <c r="V10" s="6">
        <v>2038</v>
      </c>
      <c r="W10" s="6">
        <v>2039</v>
      </c>
      <c r="X10" s="6">
        <v>2040</v>
      </c>
      <c r="Y10" s="6" t="s">
        <v>2</v>
      </c>
    </row>
    <row r="11" spans="1:80" ht="17" x14ac:dyDescent="0.2">
      <c r="A11" s="7" t="s">
        <v>3</v>
      </c>
      <c r="B11" s="5" t="s">
        <v>4</v>
      </c>
      <c r="C11" s="8">
        <v>260.17</v>
      </c>
      <c r="D11" s="8">
        <v>273.13200000000001</v>
      </c>
      <c r="E11" s="8">
        <v>310.23700000000002</v>
      </c>
      <c r="F11" s="8">
        <v>325.39100000000002</v>
      </c>
      <c r="G11" s="8">
        <f t="shared" ref="G11:X11" si="0">F11*(1+G12)</f>
        <v>341.66055000000006</v>
      </c>
      <c r="H11" s="8">
        <f t="shared" si="0"/>
        <v>358.74357750000007</v>
      </c>
      <c r="I11" s="8">
        <f t="shared" si="0"/>
        <v>376.6807563750001</v>
      </c>
      <c r="J11" s="8">
        <f t="shared" si="0"/>
        <v>395.51479419375011</v>
      </c>
      <c r="K11" s="8">
        <f t="shared" si="0"/>
        <v>415.29053390343762</v>
      </c>
      <c r="L11" s="8">
        <f t="shared" si="0"/>
        <v>436.05506059860954</v>
      </c>
      <c r="M11" s="8">
        <f t="shared" si="0"/>
        <v>457.85781362854004</v>
      </c>
      <c r="N11" s="8">
        <f t="shared" si="0"/>
        <v>480.75070430996709</v>
      </c>
      <c r="O11" s="8">
        <f t="shared" si="0"/>
        <v>499.9807324823658</v>
      </c>
      <c r="P11" s="8">
        <f t="shared" si="0"/>
        <v>519.97996178166045</v>
      </c>
      <c r="Q11" s="8">
        <f t="shared" si="0"/>
        <v>540.77916025292689</v>
      </c>
      <c r="R11" s="8">
        <f t="shared" si="0"/>
        <v>562.41032666304397</v>
      </c>
      <c r="S11" s="8">
        <f t="shared" si="0"/>
        <v>584.90673972956574</v>
      </c>
      <c r="T11" s="8">
        <f t="shared" si="0"/>
        <v>602.45394192145272</v>
      </c>
      <c r="U11" s="8">
        <f t="shared" si="0"/>
        <v>620.52756017909633</v>
      </c>
      <c r="V11" s="8">
        <f t="shared" si="0"/>
        <v>639.1433869844692</v>
      </c>
      <c r="W11" s="8">
        <f t="shared" si="0"/>
        <v>658.31768859400324</v>
      </c>
      <c r="X11" s="8">
        <f t="shared" si="0"/>
        <v>678.0672192518233</v>
      </c>
      <c r="Y11" s="9"/>
    </row>
    <row r="12" spans="1:80" x14ac:dyDescent="0.2">
      <c r="A12" s="7"/>
      <c r="B12" s="5" t="s">
        <v>5</v>
      </c>
      <c r="C12" s="10"/>
      <c r="D12" s="11">
        <f>D11/C11-1</f>
        <v>4.9821270707614218E-2</v>
      </c>
      <c r="E12" s="11">
        <f t="shared" ref="E12:F12" si="1">E11/D11-1</f>
        <v>0.13585006516995457</v>
      </c>
      <c r="F12" s="11">
        <f t="shared" si="1"/>
        <v>4.8846527009995588E-2</v>
      </c>
      <c r="G12" s="11">
        <v>0.05</v>
      </c>
      <c r="H12" s="11">
        <v>0.05</v>
      </c>
      <c r="I12" s="11">
        <v>0.05</v>
      </c>
      <c r="J12" s="11">
        <v>0.05</v>
      </c>
      <c r="K12" s="11">
        <v>0.05</v>
      </c>
      <c r="L12" s="11">
        <v>0.05</v>
      </c>
      <c r="M12" s="11">
        <v>0.05</v>
      </c>
      <c r="N12" s="11">
        <v>0.05</v>
      </c>
      <c r="O12" s="11">
        <v>0.04</v>
      </c>
      <c r="P12" s="11">
        <v>0.04</v>
      </c>
      <c r="Q12" s="11">
        <v>0.04</v>
      </c>
      <c r="R12" s="11">
        <v>0.04</v>
      </c>
      <c r="S12" s="11">
        <v>0.04</v>
      </c>
      <c r="T12" s="11">
        <v>0.03</v>
      </c>
      <c r="U12" s="11">
        <v>0.03</v>
      </c>
      <c r="V12" s="11">
        <v>0.03</v>
      </c>
      <c r="W12" s="11">
        <v>0.03</v>
      </c>
      <c r="X12" s="11">
        <v>0.03</v>
      </c>
      <c r="Y12" s="11"/>
    </row>
    <row r="13" spans="1:80" ht="16" customHeight="1" x14ac:dyDescent="0.2">
      <c r="A13" s="7"/>
      <c r="B13" s="5" t="s">
        <v>6</v>
      </c>
      <c r="C13" s="10">
        <f t="shared" ref="C13:F13" si="2">C14/C11</f>
        <v>0.24572394972517966</v>
      </c>
      <c r="D13" s="11">
        <f t="shared" si="2"/>
        <v>0.24247982660398634</v>
      </c>
      <c r="E13" s="11">
        <f t="shared" si="2"/>
        <v>0.25072444614923428</v>
      </c>
      <c r="F13" s="11">
        <f t="shared" si="2"/>
        <v>0.25015442959393464</v>
      </c>
      <c r="G13" s="11">
        <v>0.27500000000000002</v>
      </c>
      <c r="H13" s="11">
        <v>0.3</v>
      </c>
      <c r="I13" s="11">
        <v>0.32500000000000001</v>
      </c>
      <c r="J13" s="11">
        <v>0.35</v>
      </c>
      <c r="K13" s="11">
        <v>0.375</v>
      </c>
      <c r="L13" s="11">
        <v>0.4</v>
      </c>
      <c r="M13" s="11">
        <v>0.4</v>
      </c>
      <c r="N13" s="11">
        <v>0.4</v>
      </c>
      <c r="O13" s="11">
        <v>0.4</v>
      </c>
      <c r="P13" s="11">
        <v>0.4</v>
      </c>
      <c r="Q13" s="11">
        <v>0.4</v>
      </c>
      <c r="R13" s="11">
        <v>0.4</v>
      </c>
      <c r="S13" s="11">
        <v>0.4</v>
      </c>
      <c r="T13" s="11">
        <v>0.4</v>
      </c>
      <c r="U13" s="11">
        <v>0.4</v>
      </c>
      <c r="V13" s="11">
        <v>0.4</v>
      </c>
      <c r="W13" s="11">
        <v>0.4</v>
      </c>
      <c r="X13" s="11">
        <v>0.4</v>
      </c>
      <c r="Y13" s="11"/>
    </row>
    <row r="14" spans="1:80" ht="17" customHeight="1" x14ac:dyDescent="0.2">
      <c r="A14" s="7"/>
      <c r="B14" s="5" t="s">
        <v>7</v>
      </c>
      <c r="C14" s="8">
        <v>63.93</v>
      </c>
      <c r="D14" s="8">
        <v>66.228999999999999</v>
      </c>
      <c r="E14" s="8">
        <v>77.784000000000006</v>
      </c>
      <c r="F14" s="8">
        <v>81.397999999999996</v>
      </c>
      <c r="G14" s="8">
        <f t="shared" ref="G14:X14" si="3">G11*G13</f>
        <v>93.956651250000021</v>
      </c>
      <c r="H14" s="8">
        <f t="shared" si="3"/>
        <v>107.62307325000002</v>
      </c>
      <c r="I14" s="8">
        <f t="shared" si="3"/>
        <v>122.42124582187503</v>
      </c>
      <c r="J14" s="8">
        <f t="shared" si="3"/>
        <v>138.43017796781254</v>
      </c>
      <c r="K14" s="8">
        <f t="shared" si="3"/>
        <v>155.73395021378911</v>
      </c>
      <c r="L14" s="8">
        <f t="shared" si="3"/>
        <v>174.42202423944383</v>
      </c>
      <c r="M14" s="8">
        <f t="shared" si="3"/>
        <v>183.14312545141604</v>
      </c>
      <c r="N14" s="8">
        <f t="shared" si="3"/>
        <v>192.30028172398684</v>
      </c>
      <c r="O14" s="8">
        <f t="shared" si="3"/>
        <v>199.99229299294632</v>
      </c>
      <c r="P14" s="8">
        <f t="shared" si="3"/>
        <v>207.99198471266419</v>
      </c>
      <c r="Q14" s="8">
        <f t="shared" si="3"/>
        <v>216.31166410117078</v>
      </c>
      <c r="R14" s="8">
        <f t="shared" si="3"/>
        <v>224.9641306652176</v>
      </c>
      <c r="S14" s="8">
        <f t="shared" si="3"/>
        <v>233.96269589182631</v>
      </c>
      <c r="T14" s="8">
        <f t="shared" si="3"/>
        <v>240.98157676858111</v>
      </c>
      <c r="U14" s="8">
        <f t="shared" si="3"/>
        <v>248.21102407163855</v>
      </c>
      <c r="V14" s="8">
        <f t="shared" si="3"/>
        <v>255.6573547937877</v>
      </c>
      <c r="W14" s="8">
        <f t="shared" si="3"/>
        <v>263.32707543760131</v>
      </c>
      <c r="X14" s="8">
        <f t="shared" si="3"/>
        <v>271.22688770072932</v>
      </c>
      <c r="Y14" s="9"/>
    </row>
    <row r="15" spans="1:80" hidden="1" x14ac:dyDescent="0.2">
      <c r="A15" s="7"/>
      <c r="B15" s="5" t="s">
        <v>8</v>
      </c>
      <c r="C15" s="8">
        <v>96.4</v>
      </c>
      <c r="D15" s="8">
        <v>99.9</v>
      </c>
      <c r="E15" s="8">
        <v>98.5</v>
      </c>
      <c r="F15" s="8">
        <v>95.8</v>
      </c>
      <c r="G15" s="8">
        <v>93</v>
      </c>
      <c r="H15" s="8">
        <v>90</v>
      </c>
      <c r="I15" s="8">
        <v>87</v>
      </c>
      <c r="J15" s="8">
        <v>84</v>
      </c>
      <c r="K15" s="8">
        <v>81</v>
      </c>
      <c r="L15" s="8">
        <v>78</v>
      </c>
      <c r="M15" s="8">
        <v>75</v>
      </c>
      <c r="N15" s="8">
        <v>72</v>
      </c>
      <c r="O15" s="8">
        <v>69</v>
      </c>
      <c r="P15" s="8">
        <v>66</v>
      </c>
      <c r="Q15" s="8">
        <v>63</v>
      </c>
      <c r="R15" s="8">
        <v>60</v>
      </c>
      <c r="S15" s="8">
        <v>57</v>
      </c>
      <c r="T15" s="8">
        <v>54</v>
      </c>
      <c r="U15" s="8">
        <v>51</v>
      </c>
      <c r="V15" s="8">
        <v>48</v>
      </c>
      <c r="W15" s="8">
        <v>45</v>
      </c>
      <c r="X15" s="8">
        <v>42</v>
      </c>
      <c r="Y15" s="9"/>
    </row>
    <row r="16" spans="1:80" hidden="1" x14ac:dyDescent="0.2">
      <c r="A16" s="11">
        <v>0</v>
      </c>
      <c r="B16" s="5" t="s">
        <v>9</v>
      </c>
      <c r="C16" s="8">
        <v>-4.6900000000000004</v>
      </c>
      <c r="D16" s="8">
        <f>-$A$16*D15</f>
        <v>0</v>
      </c>
      <c r="E16" s="8">
        <f t="shared" ref="E16:X16" si="4">-$A$16*E15</f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0</v>
      </c>
      <c r="T16" s="8">
        <f t="shared" si="4"/>
        <v>0</v>
      </c>
      <c r="U16" s="8">
        <f t="shared" si="4"/>
        <v>0</v>
      </c>
      <c r="V16" s="8">
        <f t="shared" si="4"/>
        <v>0</v>
      </c>
      <c r="W16" s="8">
        <f t="shared" si="4"/>
        <v>0</v>
      </c>
      <c r="X16" s="8">
        <f t="shared" si="4"/>
        <v>0</v>
      </c>
      <c r="Y16" s="9"/>
    </row>
    <row r="17" spans="1:25" x14ac:dyDescent="0.2">
      <c r="A17" s="11">
        <v>0.222</v>
      </c>
      <c r="B17" s="5" t="s">
        <v>10</v>
      </c>
      <c r="C17" s="8">
        <v>55.26</v>
      </c>
      <c r="D17" s="8">
        <f>(D14+D16)*(1-$A$17)</f>
        <v>51.526161999999999</v>
      </c>
      <c r="E17" s="8">
        <f t="shared" ref="E17:X17" si="5">(E14+E16)*(1-$A$17)</f>
        <v>60.515952000000006</v>
      </c>
      <c r="F17" s="8">
        <f t="shared" si="5"/>
        <v>63.327643999999999</v>
      </c>
      <c r="G17" s="8">
        <f t="shared" si="5"/>
        <v>73.098274672500025</v>
      </c>
      <c r="H17" s="8">
        <f t="shared" si="5"/>
        <v>83.73075098850002</v>
      </c>
      <c r="I17" s="8">
        <f t="shared" si="5"/>
        <v>95.243729249418777</v>
      </c>
      <c r="J17" s="8">
        <f t="shared" si="5"/>
        <v>107.69867845895816</v>
      </c>
      <c r="K17" s="8">
        <f t="shared" si="5"/>
        <v>121.16101326632794</v>
      </c>
      <c r="L17" s="8">
        <f t="shared" si="5"/>
        <v>135.70033485828731</v>
      </c>
      <c r="M17" s="8">
        <f t="shared" si="5"/>
        <v>142.48535160120167</v>
      </c>
      <c r="N17" s="8">
        <f t="shared" si="5"/>
        <v>149.60961918126176</v>
      </c>
      <c r="O17" s="8">
        <f t="shared" si="5"/>
        <v>155.59400394851224</v>
      </c>
      <c r="P17" s="8">
        <f t="shared" si="5"/>
        <v>161.81776410645276</v>
      </c>
      <c r="Q17" s="8">
        <f t="shared" si="5"/>
        <v>168.29047467071086</v>
      </c>
      <c r="R17" s="8">
        <f t="shared" si="5"/>
        <v>175.0220936575393</v>
      </c>
      <c r="S17" s="8">
        <f t="shared" si="5"/>
        <v>182.02297740384088</v>
      </c>
      <c r="T17" s="8">
        <f t="shared" si="5"/>
        <v>187.48366672595611</v>
      </c>
      <c r="U17" s="8">
        <f t="shared" si="5"/>
        <v>193.10817672773479</v>
      </c>
      <c r="V17" s="8">
        <f t="shared" si="5"/>
        <v>198.90142202956685</v>
      </c>
      <c r="W17" s="8">
        <f t="shared" si="5"/>
        <v>204.86846469045383</v>
      </c>
      <c r="X17" s="8">
        <f t="shared" si="5"/>
        <v>211.01451863116742</v>
      </c>
      <c r="Y17" s="9" t="e">
        <f>X17*(1+X12)/(#REF!-X12)</f>
        <v>#REF!</v>
      </c>
    </row>
    <row r="18" spans="1:25" x14ac:dyDescent="0.2">
      <c r="A18" s="12"/>
      <c r="B18" s="3" t="s">
        <v>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5" x14ac:dyDescent="0.2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5" x14ac:dyDescent="0.2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5" x14ac:dyDescent="0.2">
      <c r="C21" s="14" t="s">
        <v>12</v>
      </c>
      <c r="D21" s="14"/>
      <c r="E21" s="14"/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5" x14ac:dyDescent="0.2">
      <c r="C22" s="16"/>
      <c r="D22" s="17" t="s">
        <v>13</v>
      </c>
      <c r="E22" s="17"/>
      <c r="F22" s="9">
        <f>N17</f>
        <v>149.60961918126176</v>
      </c>
      <c r="G22" s="17" t="s">
        <v>14</v>
      </c>
      <c r="H22" s="17"/>
    </row>
    <row r="23" spans="1:25" x14ac:dyDescent="0.2">
      <c r="C23" s="17"/>
      <c r="D23" s="17" t="s">
        <v>15</v>
      </c>
      <c r="E23" s="17"/>
      <c r="F23" s="18">
        <v>20</v>
      </c>
      <c r="G23" s="17"/>
      <c r="H23" s="17"/>
    </row>
    <row r="24" spans="1:25" x14ac:dyDescent="0.2">
      <c r="C24" s="17"/>
      <c r="D24" s="17" t="s">
        <v>16</v>
      </c>
      <c r="E24" s="17"/>
      <c r="F24" s="19">
        <v>0.75</v>
      </c>
      <c r="G24" s="17"/>
      <c r="H24" s="17"/>
      <c r="I24" s="20"/>
      <c r="V24" s="21"/>
    </row>
    <row r="25" spans="1:25" x14ac:dyDescent="0.2">
      <c r="C25" s="17"/>
      <c r="D25" s="17" t="s">
        <v>17</v>
      </c>
      <c r="E25" s="17"/>
      <c r="F25" s="18">
        <v>1995</v>
      </c>
      <c r="G25" s="17" t="s">
        <v>14</v>
      </c>
      <c r="H25" s="17"/>
      <c r="U25" s="22"/>
    </row>
    <row r="26" spans="1:25" x14ac:dyDescent="0.2">
      <c r="C26" s="17"/>
      <c r="D26" s="17" t="s">
        <v>18</v>
      </c>
      <c r="E26" s="17"/>
      <c r="F26" s="23">
        <f>SUM(D17:N17)*F24</f>
        <v>813.07313270734164</v>
      </c>
      <c r="G26" s="17" t="s">
        <v>14</v>
      </c>
      <c r="H26" s="17"/>
      <c r="U26" s="22"/>
    </row>
    <row r="27" spans="1:25" x14ac:dyDescent="0.2">
      <c r="C27" s="17"/>
      <c r="D27" s="17" t="s">
        <v>19</v>
      </c>
      <c r="E27" s="17"/>
      <c r="F27" s="9">
        <f>F23*F22</f>
        <v>2992.1923836252354</v>
      </c>
      <c r="G27" s="17" t="s">
        <v>14</v>
      </c>
      <c r="H27" s="1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5" x14ac:dyDescent="0.2">
      <c r="C28" s="17"/>
      <c r="D28" s="17" t="s">
        <v>20</v>
      </c>
      <c r="E28" s="17"/>
      <c r="F28" s="9">
        <f>F27+F26</f>
        <v>3805.2655163325771</v>
      </c>
      <c r="G28" s="17" t="s">
        <v>14</v>
      </c>
      <c r="H28" s="17"/>
    </row>
    <row r="29" spans="1:25" x14ac:dyDescent="0.2">
      <c r="C29" s="17"/>
      <c r="D29" s="25" t="s">
        <v>21</v>
      </c>
      <c r="E29" s="25"/>
      <c r="F29" s="26">
        <f>(F28/F25)^0.1-1</f>
        <v>6.6704694871321024E-2</v>
      </c>
      <c r="G29" s="25"/>
      <c r="H29" s="17"/>
    </row>
    <row r="30" spans="1:25" x14ac:dyDescent="0.2">
      <c r="C30" s="5"/>
      <c r="D30" s="17"/>
      <c r="E30" s="17"/>
      <c r="F30" s="17"/>
      <c r="G30" s="17"/>
      <c r="H30" s="5"/>
    </row>
    <row r="31" spans="1:25" x14ac:dyDescent="0.2">
      <c r="Y31" s="21"/>
    </row>
  </sheetData>
  <conditionalFormatting sqref="H6:H8">
    <cfRule type="top10" dxfId="11" priority="4" percent="1" rank="10"/>
  </conditionalFormatting>
  <conditionalFormatting sqref="C6:F8">
    <cfRule type="top10" dxfId="10" priority="3" percent="1" rank="10"/>
  </conditionalFormatting>
  <conditionalFormatting sqref="H9">
    <cfRule type="top10" dxfId="9" priority="2" percent="1" rank="10"/>
  </conditionalFormatting>
  <conditionalFormatting sqref="H2:H5">
    <cfRule type="top10" dxfId="8" priority="1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22DB-CF16-DE48-9B81-D538C8D95D6E}">
  <dimension ref="A1:CB31"/>
  <sheetViews>
    <sheetView zoomScale="90" zoomScaleNormal="90" workbookViewId="0">
      <selection activeCell="L29" sqref="L29"/>
    </sheetView>
  </sheetViews>
  <sheetFormatPr baseColWidth="10" defaultColWidth="10.6640625" defaultRowHeight="16" x14ac:dyDescent="0.2"/>
  <cols>
    <col min="1" max="1" width="14.83203125" style="3" customWidth="1"/>
    <col min="2" max="2" width="32.33203125" style="3" customWidth="1"/>
    <col min="3" max="3" width="16" style="3" bestFit="1" customWidth="1"/>
    <col min="4" max="4" width="16.1640625" style="3" customWidth="1"/>
    <col min="5" max="5" width="14.1640625" style="3" customWidth="1"/>
    <col min="6" max="6" width="13.6640625" style="3" customWidth="1"/>
    <col min="7" max="7" width="14.83203125" style="3" customWidth="1"/>
    <col min="8" max="27" width="10.6640625" style="3"/>
    <col min="28" max="28" width="11.5" style="3" customWidth="1"/>
    <col min="29" max="16384" width="10.6640625" style="3"/>
  </cols>
  <sheetData>
    <row r="1" spans="1:80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customForma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8" spans="1:80" x14ac:dyDescent="0.2">
      <c r="B8" s="3" t="s">
        <v>0</v>
      </c>
    </row>
    <row r="9" spans="1:80" x14ac:dyDescent="0.2">
      <c r="A9" s="1"/>
      <c r="B9" s="1"/>
      <c r="C9" s="1"/>
      <c r="D9" s="2" t="s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80" x14ac:dyDescent="0.2">
      <c r="A10" s="5"/>
      <c r="B10" s="5"/>
      <c r="C10" s="6">
        <v>2019</v>
      </c>
      <c r="D10" s="6">
        <v>2020</v>
      </c>
      <c r="E10" s="6">
        <v>2021</v>
      </c>
      <c r="F10" s="6">
        <v>2022</v>
      </c>
      <c r="G10" s="6">
        <v>2023</v>
      </c>
      <c r="H10" s="6">
        <v>2024</v>
      </c>
      <c r="I10" s="6">
        <v>2025</v>
      </c>
      <c r="J10" s="6">
        <v>2026</v>
      </c>
      <c r="K10" s="6">
        <v>2027</v>
      </c>
      <c r="L10" s="6">
        <v>2028</v>
      </c>
      <c r="M10" s="6">
        <v>2029</v>
      </c>
      <c r="N10" s="6">
        <v>2030</v>
      </c>
      <c r="O10" s="6">
        <v>2031</v>
      </c>
      <c r="P10" s="6">
        <v>2032</v>
      </c>
      <c r="Q10" s="6">
        <v>2033</v>
      </c>
      <c r="R10" s="6">
        <v>2034</v>
      </c>
      <c r="S10" s="6">
        <v>2035</v>
      </c>
      <c r="T10" s="6">
        <v>2036</v>
      </c>
      <c r="U10" s="6">
        <v>2037</v>
      </c>
      <c r="V10" s="6">
        <v>2038</v>
      </c>
      <c r="W10" s="6">
        <v>2039</v>
      </c>
      <c r="X10" s="6">
        <v>2040</v>
      </c>
      <c r="Y10" s="6" t="s">
        <v>2</v>
      </c>
    </row>
    <row r="11" spans="1:80" ht="17" x14ac:dyDescent="0.2">
      <c r="A11" s="7" t="s">
        <v>3</v>
      </c>
      <c r="B11" s="5" t="s">
        <v>4</v>
      </c>
      <c r="C11" s="8">
        <v>51.98</v>
      </c>
      <c r="D11" s="8">
        <v>50.709000000000003</v>
      </c>
      <c r="E11" s="8">
        <v>51.383000000000003</v>
      </c>
      <c r="F11" s="8">
        <v>53.140999999999998</v>
      </c>
      <c r="G11" s="8">
        <v>55.366999999999997</v>
      </c>
      <c r="H11" s="8">
        <v>57.817999999999998</v>
      </c>
      <c r="I11" s="8">
        <f t="shared" ref="I11:X11" si="0">H11*(1+I12)</f>
        <v>60.130719999999997</v>
      </c>
      <c r="J11" s="8">
        <f t="shared" si="0"/>
        <v>62.475818079999989</v>
      </c>
      <c r="K11" s="8">
        <f t="shared" si="0"/>
        <v>64.849899167039993</v>
      </c>
      <c r="L11" s="8">
        <f t="shared" si="0"/>
        <v>67.249345436220466</v>
      </c>
      <c r="M11" s="8">
        <f t="shared" si="0"/>
        <v>69.670321871924401</v>
      </c>
      <c r="N11" s="8">
        <f t="shared" si="0"/>
        <v>72.108783137441748</v>
      </c>
      <c r="O11" s="8">
        <f t="shared" si="0"/>
        <v>74.560481764114769</v>
      </c>
      <c r="P11" s="8">
        <f t="shared" si="0"/>
        <v>77.020977662330552</v>
      </c>
      <c r="Q11" s="8">
        <f t="shared" si="0"/>
        <v>79.485648947525135</v>
      </c>
      <c r="R11" s="8">
        <f t="shared" si="0"/>
        <v>81.949704064898413</v>
      </c>
      <c r="S11" s="8">
        <f t="shared" si="0"/>
        <v>84.408195186845361</v>
      </c>
      <c r="T11" s="8">
        <f t="shared" si="0"/>
        <v>86.940441042450729</v>
      </c>
      <c r="U11" s="8">
        <f t="shared" si="0"/>
        <v>89.548654273724253</v>
      </c>
      <c r="V11" s="8">
        <f t="shared" si="0"/>
        <v>92.235113901935989</v>
      </c>
      <c r="W11" s="8">
        <f t="shared" si="0"/>
        <v>95.002167318994069</v>
      </c>
      <c r="X11" s="8">
        <f t="shared" si="0"/>
        <v>97.852232338563894</v>
      </c>
      <c r="Y11" s="9"/>
    </row>
    <row r="12" spans="1:80" x14ac:dyDescent="0.2">
      <c r="A12" s="7"/>
      <c r="B12" s="5" t="s">
        <v>5</v>
      </c>
      <c r="C12" s="10"/>
      <c r="D12" s="11">
        <f>D11/C11-1</f>
        <v>-2.4451712196998709E-2</v>
      </c>
      <c r="E12" s="11">
        <f t="shared" ref="E12:H12" si="1">E11/D11-1</f>
        <v>1.3291526159064482E-2</v>
      </c>
      <c r="F12" s="11">
        <f t="shared" si="1"/>
        <v>3.421365042913016E-2</v>
      </c>
      <c r="G12" s="11">
        <f t="shared" si="1"/>
        <v>4.1888560621742066E-2</v>
      </c>
      <c r="H12" s="11">
        <f t="shared" si="1"/>
        <v>4.42682464283779E-2</v>
      </c>
      <c r="I12" s="11">
        <v>0.04</v>
      </c>
      <c r="J12" s="11">
        <v>3.9E-2</v>
      </c>
      <c r="K12" s="11">
        <v>3.7999999999999999E-2</v>
      </c>
      <c r="L12" s="11">
        <v>3.6999999999999998E-2</v>
      </c>
      <c r="M12" s="11">
        <v>3.5999999999999997E-2</v>
      </c>
      <c r="N12" s="11">
        <v>3.5000000000000003E-2</v>
      </c>
      <c r="O12" s="11">
        <v>3.4000000000000002E-2</v>
      </c>
      <c r="P12" s="11">
        <v>3.3000000000000002E-2</v>
      </c>
      <c r="Q12" s="11">
        <v>3.2000000000000001E-2</v>
      </c>
      <c r="R12" s="11">
        <v>3.1E-2</v>
      </c>
      <c r="S12" s="11">
        <v>0.03</v>
      </c>
      <c r="T12" s="11">
        <v>0.03</v>
      </c>
      <c r="U12" s="11">
        <v>0.03</v>
      </c>
      <c r="V12" s="11">
        <v>0.03</v>
      </c>
      <c r="W12" s="11">
        <v>0.03</v>
      </c>
      <c r="X12" s="11">
        <v>0.03</v>
      </c>
      <c r="Y12" s="11"/>
    </row>
    <row r="13" spans="1:80" ht="16" customHeight="1" x14ac:dyDescent="0.2">
      <c r="A13" s="7"/>
      <c r="B13" s="5" t="s">
        <v>6</v>
      </c>
      <c r="C13" s="10">
        <f t="shared" ref="C13:H13" si="2">C14/C11</f>
        <v>0.19136206233166603</v>
      </c>
      <c r="D13" s="11">
        <f t="shared" si="2"/>
        <v>0.19049872803644322</v>
      </c>
      <c r="E13" s="11">
        <f t="shared" si="2"/>
        <v>0.19198956853434015</v>
      </c>
      <c r="F13" s="11">
        <f t="shared" si="2"/>
        <v>0.19382397771965151</v>
      </c>
      <c r="G13" s="11">
        <f t="shared" si="2"/>
        <v>0.19376162696190871</v>
      </c>
      <c r="H13" s="11">
        <f t="shared" si="2"/>
        <v>0.18724272717838736</v>
      </c>
      <c r="I13" s="11">
        <v>0.2</v>
      </c>
      <c r="J13" s="11">
        <v>0.2</v>
      </c>
      <c r="K13" s="11">
        <v>0.2</v>
      </c>
      <c r="L13" s="11">
        <v>0.2</v>
      </c>
      <c r="M13" s="11">
        <v>0.2</v>
      </c>
      <c r="N13" s="11">
        <v>0.2</v>
      </c>
      <c r="O13" s="11">
        <v>0.2</v>
      </c>
      <c r="P13" s="11">
        <v>0.2</v>
      </c>
      <c r="Q13" s="11">
        <v>0.2</v>
      </c>
      <c r="R13" s="11">
        <v>0.2</v>
      </c>
      <c r="S13" s="11">
        <v>0.2</v>
      </c>
      <c r="T13" s="11">
        <v>0.2</v>
      </c>
      <c r="U13" s="11">
        <v>0.2</v>
      </c>
      <c r="V13" s="11">
        <v>0.2</v>
      </c>
      <c r="W13" s="11">
        <v>0.2</v>
      </c>
      <c r="X13" s="11">
        <v>0.2</v>
      </c>
      <c r="Y13" s="11"/>
    </row>
    <row r="14" spans="1:80" ht="17" customHeight="1" x14ac:dyDescent="0.2">
      <c r="A14" s="7"/>
      <c r="B14" s="5" t="s">
        <v>7</v>
      </c>
      <c r="C14" s="8">
        <v>9.9469999999999992</v>
      </c>
      <c r="D14" s="8">
        <v>9.66</v>
      </c>
      <c r="E14" s="8">
        <v>9.8650000000000002</v>
      </c>
      <c r="F14" s="8">
        <v>10.3</v>
      </c>
      <c r="G14" s="8">
        <v>10.728</v>
      </c>
      <c r="H14" s="8">
        <v>10.826000000000001</v>
      </c>
      <c r="I14" s="8">
        <f t="shared" ref="I14:X14" si="3">I11*I13</f>
        <v>12.026144</v>
      </c>
      <c r="J14" s="8">
        <f t="shared" si="3"/>
        <v>12.495163615999999</v>
      </c>
      <c r="K14" s="8">
        <f t="shared" si="3"/>
        <v>12.969979833407999</v>
      </c>
      <c r="L14" s="8">
        <f t="shared" si="3"/>
        <v>13.449869087244094</v>
      </c>
      <c r="M14" s="8">
        <f t="shared" si="3"/>
        <v>13.934064374384882</v>
      </c>
      <c r="N14" s="8">
        <f t="shared" si="3"/>
        <v>14.42175662748835</v>
      </c>
      <c r="O14" s="8">
        <f t="shared" si="3"/>
        <v>14.912096352822955</v>
      </c>
      <c r="P14" s="8">
        <f t="shared" si="3"/>
        <v>15.404195532466112</v>
      </c>
      <c r="Q14" s="8">
        <f t="shared" si="3"/>
        <v>15.897129789505028</v>
      </c>
      <c r="R14" s="8">
        <f t="shared" si="3"/>
        <v>16.389940812979685</v>
      </c>
      <c r="S14" s="8">
        <f t="shared" si="3"/>
        <v>16.881639037369073</v>
      </c>
      <c r="T14" s="8">
        <f t="shared" si="3"/>
        <v>17.388088208490146</v>
      </c>
      <c r="U14" s="8">
        <f t="shared" si="3"/>
        <v>17.909730854744851</v>
      </c>
      <c r="V14" s="8">
        <f t="shared" si="3"/>
        <v>18.447022780387197</v>
      </c>
      <c r="W14" s="8">
        <f t="shared" si="3"/>
        <v>19.000433463798814</v>
      </c>
      <c r="X14" s="8">
        <f t="shared" si="3"/>
        <v>19.570446467712781</v>
      </c>
      <c r="Y14" s="9"/>
    </row>
    <row r="15" spans="1:80" ht="17" hidden="1" customHeight="1" x14ac:dyDescent="0.2">
      <c r="A15" s="7"/>
      <c r="B15" s="5" t="s">
        <v>8</v>
      </c>
      <c r="C15" s="8">
        <v>96.4</v>
      </c>
      <c r="D15" s="8">
        <v>99.9</v>
      </c>
      <c r="E15" s="8">
        <v>98.5</v>
      </c>
      <c r="F15" s="8">
        <v>95.8</v>
      </c>
      <c r="G15" s="8">
        <v>93</v>
      </c>
      <c r="H15" s="8">
        <v>90</v>
      </c>
      <c r="I15" s="8">
        <v>87</v>
      </c>
      <c r="J15" s="8">
        <v>84</v>
      </c>
      <c r="K15" s="8">
        <v>81</v>
      </c>
      <c r="L15" s="8">
        <v>78</v>
      </c>
      <c r="M15" s="8">
        <v>75</v>
      </c>
      <c r="N15" s="8">
        <v>72</v>
      </c>
      <c r="O15" s="8">
        <v>69</v>
      </c>
      <c r="P15" s="8">
        <v>66</v>
      </c>
      <c r="Q15" s="8">
        <v>63</v>
      </c>
      <c r="R15" s="8">
        <v>60</v>
      </c>
      <c r="S15" s="8">
        <v>57</v>
      </c>
      <c r="T15" s="8">
        <v>54</v>
      </c>
      <c r="U15" s="8">
        <v>51</v>
      </c>
      <c r="V15" s="8">
        <v>48</v>
      </c>
      <c r="W15" s="8">
        <v>45</v>
      </c>
      <c r="X15" s="8">
        <v>42</v>
      </c>
      <c r="Y15" s="9"/>
    </row>
    <row r="16" spans="1:80" hidden="1" x14ac:dyDescent="0.2">
      <c r="A16" s="11">
        <v>0</v>
      </c>
      <c r="B16" s="5" t="s">
        <v>9</v>
      </c>
      <c r="C16" s="8">
        <v>-4.6900000000000004</v>
      </c>
      <c r="D16" s="8">
        <f>-$A$16*D15</f>
        <v>0</v>
      </c>
      <c r="E16" s="8">
        <f t="shared" ref="E16:X16" si="4">-$A$16*E15</f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0</v>
      </c>
      <c r="T16" s="8">
        <f t="shared" si="4"/>
        <v>0</v>
      </c>
      <c r="U16" s="8">
        <f t="shared" si="4"/>
        <v>0</v>
      </c>
      <c r="V16" s="8">
        <f t="shared" si="4"/>
        <v>0</v>
      </c>
      <c r="W16" s="8">
        <f t="shared" si="4"/>
        <v>0</v>
      </c>
      <c r="X16" s="8">
        <f t="shared" si="4"/>
        <v>0</v>
      </c>
      <c r="Y16" s="9"/>
    </row>
    <row r="17" spans="1:25" x14ac:dyDescent="0.2">
      <c r="A17" s="11">
        <v>0.27700000000000002</v>
      </c>
      <c r="B17" s="5" t="s">
        <v>24</v>
      </c>
      <c r="C17" s="8">
        <v>5.625</v>
      </c>
      <c r="D17" s="8">
        <f>(D14+D16)*(1-$A$17)</f>
        <v>6.9841800000000003</v>
      </c>
      <c r="E17" s="8">
        <f t="shared" ref="E17:X17" si="5">(E14+E16)*(1-$A$17)</f>
        <v>7.1323949999999998</v>
      </c>
      <c r="F17" s="8">
        <f t="shared" si="5"/>
        <v>7.4469000000000003</v>
      </c>
      <c r="G17" s="8">
        <f t="shared" si="5"/>
        <v>7.7563439999999995</v>
      </c>
      <c r="H17" s="8">
        <f t="shared" si="5"/>
        <v>7.8271980000000001</v>
      </c>
      <c r="I17" s="8">
        <f t="shared" si="5"/>
        <v>8.6949021119999994</v>
      </c>
      <c r="J17" s="8">
        <f t="shared" si="5"/>
        <v>9.0340032943679986</v>
      </c>
      <c r="K17" s="8">
        <f t="shared" si="5"/>
        <v>9.3772954195539828</v>
      </c>
      <c r="L17" s="8">
        <f t="shared" si="5"/>
        <v>9.7242553500774793</v>
      </c>
      <c r="M17" s="8">
        <f t="shared" si="5"/>
        <v>10.074328542680268</v>
      </c>
      <c r="N17" s="8">
        <f t="shared" si="5"/>
        <v>10.426930041674076</v>
      </c>
      <c r="O17" s="8">
        <f t="shared" si="5"/>
        <v>10.781445663090995</v>
      </c>
      <c r="P17" s="8">
        <f t="shared" si="5"/>
        <v>11.137233369972998</v>
      </c>
      <c r="Q17" s="8">
        <f t="shared" si="5"/>
        <v>11.493624837812135</v>
      </c>
      <c r="R17" s="8">
        <f t="shared" si="5"/>
        <v>11.849927207784312</v>
      </c>
      <c r="S17" s="8">
        <f t="shared" si="5"/>
        <v>12.20542502401784</v>
      </c>
      <c r="T17" s="8">
        <f t="shared" si="5"/>
        <v>12.571587774738376</v>
      </c>
      <c r="U17" s="8">
        <f t="shared" si="5"/>
        <v>12.948735407980527</v>
      </c>
      <c r="V17" s="8">
        <f t="shared" si="5"/>
        <v>13.337197470219943</v>
      </c>
      <c r="W17" s="8">
        <f t="shared" si="5"/>
        <v>13.737313394326542</v>
      </c>
      <c r="X17" s="8">
        <f t="shared" si="5"/>
        <v>14.14943279615634</v>
      </c>
      <c r="Y17" s="9" t="e">
        <f>X17*(1+X12)/(#REF!-X12)</f>
        <v>#REF!</v>
      </c>
    </row>
    <row r="18" spans="1:25" x14ac:dyDescent="0.2">
      <c r="A18" s="12"/>
      <c r="B18" s="3" t="s">
        <v>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5" x14ac:dyDescent="0.2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5" x14ac:dyDescent="0.2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5" x14ac:dyDescent="0.2">
      <c r="C21" s="14" t="s">
        <v>12</v>
      </c>
      <c r="D21" s="14"/>
      <c r="E21" s="14"/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5" x14ac:dyDescent="0.2">
      <c r="C22" s="16"/>
      <c r="D22" s="17" t="s">
        <v>13</v>
      </c>
      <c r="E22" s="17"/>
      <c r="F22" s="9">
        <f>N17</f>
        <v>10.426930041674076</v>
      </c>
      <c r="G22" s="17" t="s">
        <v>14</v>
      </c>
      <c r="H22" s="17"/>
    </row>
    <row r="23" spans="1:25" x14ac:dyDescent="0.2">
      <c r="C23" s="17"/>
      <c r="D23" s="17" t="s">
        <v>15</v>
      </c>
      <c r="E23" s="17"/>
      <c r="F23" s="18">
        <v>20</v>
      </c>
      <c r="G23" s="17"/>
      <c r="H23" s="17"/>
    </row>
    <row r="24" spans="1:25" x14ac:dyDescent="0.2">
      <c r="C24" s="17"/>
      <c r="D24" s="17" t="s">
        <v>16</v>
      </c>
      <c r="E24" s="17"/>
      <c r="F24" s="19">
        <v>0.7</v>
      </c>
      <c r="G24" s="17"/>
      <c r="H24" s="17"/>
      <c r="I24" s="20"/>
      <c r="V24" s="21"/>
    </row>
    <row r="25" spans="1:25" x14ac:dyDescent="0.2">
      <c r="C25" s="17"/>
      <c r="D25" s="17" t="s">
        <v>17</v>
      </c>
      <c r="E25" s="17"/>
      <c r="F25" s="18">
        <v>133.1</v>
      </c>
      <c r="G25" s="17" t="s">
        <v>14</v>
      </c>
      <c r="H25" s="17"/>
      <c r="U25" s="22"/>
    </row>
    <row r="26" spans="1:25" x14ac:dyDescent="0.2">
      <c r="C26" s="17"/>
      <c r="D26" s="17" t="s">
        <v>18</v>
      </c>
      <c r="E26" s="17"/>
      <c r="F26" s="23">
        <f>SUM(D17:N17)*F24</f>
        <v>66.135112232247664</v>
      </c>
      <c r="G26" s="17" t="s">
        <v>14</v>
      </c>
      <c r="H26" s="17"/>
      <c r="U26" s="22"/>
    </row>
    <row r="27" spans="1:25" x14ac:dyDescent="0.2">
      <c r="C27" s="17"/>
      <c r="D27" s="17" t="s">
        <v>19</v>
      </c>
      <c r="E27" s="17"/>
      <c r="F27" s="9">
        <f>F23*F22</f>
        <v>208.53860083348152</v>
      </c>
      <c r="G27" s="17" t="s">
        <v>14</v>
      </c>
      <c r="H27" s="1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5" x14ac:dyDescent="0.2">
      <c r="C28" s="17"/>
      <c r="D28" s="17" t="s">
        <v>20</v>
      </c>
      <c r="E28" s="17"/>
      <c r="F28" s="9">
        <f>F27+F26</f>
        <v>274.6737130657292</v>
      </c>
      <c r="G28" s="17" t="s">
        <v>14</v>
      </c>
      <c r="H28" s="17"/>
    </row>
    <row r="29" spans="1:25" x14ac:dyDescent="0.2">
      <c r="C29" s="17"/>
      <c r="D29" s="25" t="s">
        <v>21</v>
      </c>
      <c r="E29" s="25"/>
      <c r="F29" s="26">
        <f>(F28/F25)^0.1-1</f>
        <v>7.5137238323073063E-2</v>
      </c>
      <c r="G29" s="25"/>
      <c r="H29" s="17"/>
    </row>
    <row r="30" spans="1:25" x14ac:dyDescent="0.2">
      <c r="C30" s="5"/>
      <c r="D30" s="17"/>
      <c r="E30" s="17"/>
      <c r="F30" s="17"/>
      <c r="G30" s="17"/>
      <c r="H30" s="5"/>
    </row>
    <row r="31" spans="1:25" x14ac:dyDescent="0.2">
      <c r="Y31" s="21"/>
    </row>
  </sheetData>
  <conditionalFormatting sqref="H6:H8">
    <cfRule type="top10" dxfId="7" priority="4" percent="1" rank="10"/>
  </conditionalFormatting>
  <conditionalFormatting sqref="C6:F8">
    <cfRule type="top10" dxfId="6" priority="3" percent="1" rank="10"/>
  </conditionalFormatting>
  <conditionalFormatting sqref="H9">
    <cfRule type="top10" dxfId="5" priority="2" percent="1" rank="10"/>
  </conditionalFormatting>
  <conditionalFormatting sqref="H2:H5">
    <cfRule type="top10" dxfId="4" priority="1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E656B-D206-E14A-8AF5-62B9A4980139}">
  <dimension ref="A1:CB31"/>
  <sheetViews>
    <sheetView topLeftCell="B1" zoomScale="90" zoomScaleNormal="90" workbookViewId="0">
      <selection activeCell="G36" sqref="G36"/>
    </sheetView>
  </sheetViews>
  <sheetFormatPr baseColWidth="10" defaultColWidth="10.6640625" defaultRowHeight="16" x14ac:dyDescent="0.2"/>
  <cols>
    <col min="1" max="1" width="14.83203125" style="3" customWidth="1"/>
    <col min="2" max="2" width="32.33203125" style="3" customWidth="1"/>
    <col min="3" max="3" width="16" style="3" bestFit="1" customWidth="1"/>
    <col min="4" max="4" width="16.1640625" style="3" customWidth="1"/>
    <col min="5" max="5" width="14.1640625" style="3" customWidth="1"/>
    <col min="6" max="6" width="13.6640625" style="3" customWidth="1"/>
    <col min="7" max="7" width="14.83203125" style="3" customWidth="1"/>
    <col min="8" max="27" width="10.6640625" style="3"/>
    <col min="28" max="28" width="11.5" style="3" customWidth="1"/>
    <col min="29" max="16384" width="10.6640625" style="3"/>
  </cols>
  <sheetData>
    <row r="1" spans="1:80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customForma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8" spans="1:80" x14ac:dyDescent="0.2">
      <c r="B8" s="3" t="s">
        <v>0</v>
      </c>
    </row>
    <row r="9" spans="1:80" x14ac:dyDescent="0.2">
      <c r="A9" s="1"/>
      <c r="B9" s="1"/>
      <c r="C9" s="1"/>
      <c r="D9" s="2" t="s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80" x14ac:dyDescent="0.2">
      <c r="A10" s="5"/>
      <c r="B10" s="5"/>
      <c r="C10" s="6">
        <v>2019</v>
      </c>
      <c r="D10" s="6">
        <v>2020</v>
      </c>
      <c r="E10" s="6">
        <v>2021</v>
      </c>
      <c r="F10" s="6">
        <v>2022</v>
      </c>
      <c r="G10" s="6">
        <v>2023</v>
      </c>
      <c r="H10" s="6">
        <v>2024</v>
      </c>
      <c r="I10" s="6">
        <v>2025</v>
      </c>
      <c r="J10" s="6">
        <v>2026</v>
      </c>
      <c r="K10" s="6">
        <v>2027</v>
      </c>
      <c r="L10" s="6">
        <v>2028</v>
      </c>
      <c r="M10" s="6">
        <v>2029</v>
      </c>
      <c r="N10" s="6">
        <v>2030</v>
      </c>
      <c r="O10" s="6">
        <v>2031</v>
      </c>
      <c r="P10" s="6">
        <v>2032</v>
      </c>
      <c r="Q10" s="6">
        <v>2033</v>
      </c>
      <c r="R10" s="6">
        <v>2034</v>
      </c>
      <c r="S10" s="6">
        <v>2035</v>
      </c>
      <c r="T10" s="6">
        <v>2036</v>
      </c>
      <c r="U10" s="6">
        <v>2037</v>
      </c>
      <c r="V10" s="6">
        <v>2038</v>
      </c>
      <c r="W10" s="6">
        <v>2039</v>
      </c>
      <c r="X10" s="6">
        <v>2040</v>
      </c>
      <c r="Y10" s="6" t="s">
        <v>2</v>
      </c>
    </row>
    <row r="11" spans="1:80" ht="17" x14ac:dyDescent="0.2">
      <c r="A11" s="7" t="s">
        <v>3</v>
      </c>
      <c r="B11" s="5" t="s">
        <v>4</v>
      </c>
      <c r="C11" s="8">
        <v>22.977</v>
      </c>
      <c r="D11" s="8">
        <v>21.728999999999999</v>
      </c>
      <c r="E11" s="8">
        <v>23.989000000000001</v>
      </c>
      <c r="F11" s="8">
        <v>27.478999999999999</v>
      </c>
      <c r="G11" s="8">
        <f t="shared" ref="G11:X11" si="0">F11*(1+G12)</f>
        <v>31.600849999999998</v>
      </c>
      <c r="H11" s="8">
        <f t="shared" si="0"/>
        <v>36.340977499999994</v>
      </c>
      <c r="I11" s="8">
        <f t="shared" si="0"/>
        <v>41.792124124999987</v>
      </c>
      <c r="J11" s="8">
        <f t="shared" si="0"/>
        <v>45.971336537499987</v>
      </c>
      <c r="K11" s="8">
        <f t="shared" si="0"/>
        <v>50.568470191249986</v>
      </c>
      <c r="L11" s="8">
        <f t="shared" si="0"/>
        <v>55.625317210374988</v>
      </c>
      <c r="M11" s="8">
        <f t="shared" si="0"/>
        <v>60.631595759308738</v>
      </c>
      <c r="N11" s="8">
        <f t="shared" si="0"/>
        <v>65.482123420053441</v>
      </c>
      <c r="O11" s="8">
        <f t="shared" si="0"/>
        <v>70.065872059457192</v>
      </c>
      <c r="P11" s="8">
        <f t="shared" si="0"/>
        <v>74.269824383024627</v>
      </c>
      <c r="Q11" s="8">
        <f t="shared" si="0"/>
        <v>77.983315602175864</v>
      </c>
      <c r="R11" s="8">
        <f t="shared" si="0"/>
        <v>81.1026482262629</v>
      </c>
      <c r="S11" s="8">
        <f t="shared" si="0"/>
        <v>83.535727673050786</v>
      </c>
      <c r="T11" s="8">
        <f t="shared" si="0"/>
        <v>86.041799503242316</v>
      </c>
      <c r="U11" s="8">
        <f t="shared" si="0"/>
        <v>88.623053488339593</v>
      </c>
      <c r="V11" s="8">
        <f t="shared" si="0"/>
        <v>91.28174509298978</v>
      </c>
      <c r="W11" s="8">
        <f t="shared" si="0"/>
        <v>94.020197445779473</v>
      </c>
      <c r="X11" s="8">
        <f t="shared" si="0"/>
        <v>96.840803369152866</v>
      </c>
      <c r="Y11" s="9"/>
    </row>
    <row r="12" spans="1:80" x14ac:dyDescent="0.2">
      <c r="A12" s="7"/>
      <c r="B12" s="5" t="s">
        <v>5</v>
      </c>
      <c r="C12" s="10"/>
      <c r="D12" s="11">
        <f>D11/C11-1</f>
        <v>-5.4315184749967438E-2</v>
      </c>
      <c r="E12" s="11">
        <f t="shared" ref="E12:F12" si="1">E11/D11-1</f>
        <v>0.10400846794606289</v>
      </c>
      <c r="F12" s="11">
        <f t="shared" si="1"/>
        <v>0.14548334653382788</v>
      </c>
      <c r="G12" s="11">
        <v>0.15</v>
      </c>
      <c r="H12" s="11">
        <v>0.15</v>
      </c>
      <c r="I12" s="11">
        <v>0.15</v>
      </c>
      <c r="J12" s="11">
        <v>0.1</v>
      </c>
      <c r="K12" s="11">
        <v>0.1</v>
      </c>
      <c r="L12" s="11">
        <v>0.1</v>
      </c>
      <c r="M12" s="11">
        <v>0.09</v>
      </c>
      <c r="N12" s="11">
        <v>0.08</v>
      </c>
      <c r="O12" s="11">
        <v>7.0000000000000007E-2</v>
      </c>
      <c r="P12" s="11">
        <v>0.06</v>
      </c>
      <c r="Q12" s="11">
        <v>0.05</v>
      </c>
      <c r="R12" s="11">
        <v>0.04</v>
      </c>
      <c r="S12" s="11">
        <v>0.03</v>
      </c>
      <c r="T12" s="11">
        <v>0.03</v>
      </c>
      <c r="U12" s="11">
        <v>0.03</v>
      </c>
      <c r="V12" s="11">
        <v>0.03</v>
      </c>
      <c r="W12" s="11">
        <v>0.03</v>
      </c>
      <c r="X12" s="11">
        <v>0.03</v>
      </c>
      <c r="Y12" s="11"/>
    </row>
    <row r="13" spans="1:80" ht="16" customHeight="1" x14ac:dyDescent="0.2">
      <c r="A13" s="7"/>
      <c r="B13" s="5" t="s">
        <v>6</v>
      </c>
      <c r="C13" s="10">
        <f t="shared" ref="C13:F13" si="2">C14/C11</f>
        <v>0.65287026156591366</v>
      </c>
      <c r="D13" s="11">
        <f t="shared" si="2"/>
        <v>0.64687744488931842</v>
      </c>
      <c r="E13" s="11">
        <f t="shared" si="2"/>
        <v>0.66626370419775727</v>
      </c>
      <c r="F13" s="11">
        <f t="shared" si="2"/>
        <v>0.6872520834091489</v>
      </c>
      <c r="G13" s="11">
        <v>0.7</v>
      </c>
      <c r="H13" s="11">
        <v>0.70099999999999996</v>
      </c>
      <c r="I13" s="11">
        <v>0.70199999999999996</v>
      </c>
      <c r="J13" s="11">
        <v>0.70299999999999996</v>
      </c>
      <c r="K13" s="11">
        <v>0.70399999999999996</v>
      </c>
      <c r="L13" s="11">
        <v>0.70499999999999996</v>
      </c>
      <c r="M13" s="11">
        <v>0.70599999999999996</v>
      </c>
      <c r="N13" s="11">
        <v>0.70699999999999996</v>
      </c>
      <c r="O13" s="11">
        <v>0.70799999999999996</v>
      </c>
      <c r="P13" s="11">
        <v>0.70899999999999996</v>
      </c>
      <c r="Q13" s="11">
        <v>0.71</v>
      </c>
      <c r="R13" s="11">
        <v>0.71099999999999997</v>
      </c>
      <c r="S13" s="11">
        <v>0.71199999999999997</v>
      </c>
      <c r="T13" s="11">
        <v>0.71299999999999997</v>
      </c>
      <c r="U13" s="11">
        <v>0.71399999999999997</v>
      </c>
      <c r="V13" s="11">
        <v>0.71499999999999997</v>
      </c>
      <c r="W13" s="11">
        <v>0.71599999999999997</v>
      </c>
      <c r="X13" s="11">
        <v>0.71699999999999997</v>
      </c>
      <c r="Y13" s="11"/>
    </row>
    <row r="14" spans="1:80" ht="17" customHeight="1" x14ac:dyDescent="0.2">
      <c r="A14" s="7"/>
      <c r="B14" s="5" t="s">
        <v>7</v>
      </c>
      <c r="C14" s="8">
        <v>15.000999999999999</v>
      </c>
      <c r="D14" s="8">
        <v>14.055999999999999</v>
      </c>
      <c r="E14" s="8">
        <v>15.983000000000001</v>
      </c>
      <c r="F14" s="8">
        <v>18.885000000000002</v>
      </c>
      <c r="G14" s="8">
        <f t="shared" ref="G14:X14" si="3">G11*G13</f>
        <v>22.120594999999998</v>
      </c>
      <c r="H14" s="8">
        <f t="shared" si="3"/>
        <v>25.475025227499994</v>
      </c>
      <c r="I14" s="8">
        <f t="shared" si="3"/>
        <v>29.338071135749988</v>
      </c>
      <c r="J14" s="8">
        <f t="shared" si="3"/>
        <v>32.31784958586249</v>
      </c>
      <c r="K14" s="8">
        <f t="shared" si="3"/>
        <v>35.600203014639987</v>
      </c>
      <c r="L14" s="8">
        <f t="shared" si="3"/>
        <v>39.215848633314366</v>
      </c>
      <c r="M14" s="8">
        <f t="shared" si="3"/>
        <v>42.805906606071964</v>
      </c>
      <c r="N14" s="8">
        <f t="shared" si="3"/>
        <v>46.295861257977784</v>
      </c>
      <c r="O14" s="8">
        <f t="shared" si="3"/>
        <v>49.606637418095687</v>
      </c>
      <c r="P14" s="8">
        <f t="shared" si="3"/>
        <v>52.657305487564457</v>
      </c>
      <c r="Q14" s="8">
        <f t="shared" si="3"/>
        <v>55.368154077544858</v>
      </c>
      <c r="R14" s="8">
        <f t="shared" si="3"/>
        <v>57.663982888872923</v>
      </c>
      <c r="S14" s="8">
        <f t="shared" si="3"/>
        <v>59.477438103212158</v>
      </c>
      <c r="T14" s="8">
        <f t="shared" si="3"/>
        <v>61.347803045811766</v>
      </c>
      <c r="U14" s="8">
        <f t="shared" si="3"/>
        <v>63.276860190674469</v>
      </c>
      <c r="V14" s="8">
        <f t="shared" si="3"/>
        <v>65.266447741487696</v>
      </c>
      <c r="W14" s="8">
        <f t="shared" si="3"/>
        <v>67.318461371178103</v>
      </c>
      <c r="X14" s="8">
        <f t="shared" si="3"/>
        <v>69.434856015682598</v>
      </c>
      <c r="Y14" s="9"/>
    </row>
    <row r="15" spans="1:80" ht="17" hidden="1" customHeight="1" x14ac:dyDescent="0.2">
      <c r="A15" s="7"/>
      <c r="B15" s="5" t="s">
        <v>8</v>
      </c>
      <c r="C15" s="8">
        <v>96.4</v>
      </c>
      <c r="D15" s="8">
        <v>99.9</v>
      </c>
      <c r="E15" s="8">
        <v>98.5</v>
      </c>
      <c r="F15" s="8">
        <v>95.8</v>
      </c>
      <c r="G15" s="8">
        <v>93</v>
      </c>
      <c r="H15" s="8">
        <v>90</v>
      </c>
      <c r="I15" s="8">
        <v>87</v>
      </c>
      <c r="J15" s="8">
        <v>84</v>
      </c>
      <c r="K15" s="8">
        <v>81</v>
      </c>
      <c r="L15" s="8">
        <v>78</v>
      </c>
      <c r="M15" s="8">
        <v>75</v>
      </c>
      <c r="N15" s="8">
        <v>72</v>
      </c>
      <c r="O15" s="8">
        <v>69</v>
      </c>
      <c r="P15" s="8">
        <v>66</v>
      </c>
      <c r="Q15" s="8">
        <v>63</v>
      </c>
      <c r="R15" s="8">
        <v>60</v>
      </c>
      <c r="S15" s="8">
        <v>57</v>
      </c>
      <c r="T15" s="8">
        <v>54</v>
      </c>
      <c r="U15" s="8">
        <v>51</v>
      </c>
      <c r="V15" s="8">
        <v>48</v>
      </c>
      <c r="W15" s="8">
        <v>45</v>
      </c>
      <c r="X15" s="8">
        <v>42</v>
      </c>
      <c r="Y15" s="9"/>
    </row>
    <row r="16" spans="1:80" hidden="1" x14ac:dyDescent="0.2">
      <c r="A16" s="11">
        <v>0</v>
      </c>
      <c r="B16" s="5" t="s">
        <v>9</v>
      </c>
      <c r="C16" s="8">
        <v>-4.6900000000000004</v>
      </c>
      <c r="D16" s="8">
        <f>-$A$16*D15</f>
        <v>0</v>
      </c>
      <c r="E16" s="8">
        <f t="shared" ref="E16:X16" si="4">-$A$16*E15</f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0</v>
      </c>
      <c r="T16" s="8">
        <f t="shared" si="4"/>
        <v>0</v>
      </c>
      <c r="U16" s="8">
        <f t="shared" si="4"/>
        <v>0</v>
      </c>
      <c r="V16" s="8">
        <f t="shared" si="4"/>
        <v>0</v>
      </c>
      <c r="W16" s="8">
        <f t="shared" si="4"/>
        <v>0</v>
      </c>
      <c r="X16" s="8">
        <f t="shared" si="4"/>
        <v>0</v>
      </c>
      <c r="Y16" s="9"/>
    </row>
    <row r="17" spans="1:25" x14ac:dyDescent="0.2">
      <c r="A17" s="11">
        <v>0.28899999999999998</v>
      </c>
      <c r="B17" s="5" t="s">
        <v>23</v>
      </c>
      <c r="C17" s="8">
        <v>12.08</v>
      </c>
      <c r="D17" s="8">
        <f>(D14+D16)*(1-$A$17)</f>
        <v>9.9938160000000007</v>
      </c>
      <c r="E17" s="8">
        <f t="shared" ref="E17:X17" si="5">(E14+E16)*(1-$A$17)</f>
        <v>11.363913000000002</v>
      </c>
      <c r="F17" s="8">
        <f t="shared" si="5"/>
        <v>13.427235000000003</v>
      </c>
      <c r="G17" s="8">
        <f t="shared" si="5"/>
        <v>15.727743045</v>
      </c>
      <c r="H17" s="8">
        <f t="shared" si="5"/>
        <v>18.112742936752497</v>
      </c>
      <c r="I17" s="8">
        <f t="shared" si="5"/>
        <v>20.859368577518243</v>
      </c>
      <c r="J17" s="8">
        <f t="shared" si="5"/>
        <v>22.977991055548234</v>
      </c>
      <c r="K17" s="8">
        <f t="shared" si="5"/>
        <v>25.311744343409035</v>
      </c>
      <c r="L17" s="8">
        <f t="shared" si="5"/>
        <v>27.882468378286518</v>
      </c>
      <c r="M17" s="8">
        <f t="shared" si="5"/>
        <v>30.434999596917169</v>
      </c>
      <c r="N17" s="8">
        <f t="shared" si="5"/>
        <v>32.91635735442221</v>
      </c>
      <c r="O17" s="8">
        <f t="shared" si="5"/>
        <v>35.270319204266038</v>
      </c>
      <c r="P17" s="8">
        <f t="shared" si="5"/>
        <v>37.439344201658336</v>
      </c>
      <c r="Q17" s="8">
        <f t="shared" si="5"/>
        <v>39.366757549134398</v>
      </c>
      <c r="R17" s="8">
        <f t="shared" si="5"/>
        <v>40.999091833988651</v>
      </c>
      <c r="S17" s="8">
        <f t="shared" si="5"/>
        <v>42.288458491383849</v>
      </c>
      <c r="T17" s="8">
        <f t="shared" si="5"/>
        <v>43.618287965572172</v>
      </c>
      <c r="U17" s="8">
        <f t="shared" si="5"/>
        <v>44.98984759556955</v>
      </c>
      <c r="V17" s="8">
        <f t="shared" si="5"/>
        <v>46.404444344197756</v>
      </c>
      <c r="W17" s="8">
        <f t="shared" si="5"/>
        <v>47.863426034907633</v>
      </c>
      <c r="X17" s="8">
        <f t="shared" si="5"/>
        <v>49.368182627150333</v>
      </c>
      <c r="Y17" s="9" t="e">
        <f>X17*(1+X12)/(#REF!-X12)</f>
        <v>#REF!</v>
      </c>
    </row>
    <row r="18" spans="1:25" x14ac:dyDescent="0.2">
      <c r="A18" s="12"/>
      <c r="B18" s="3" t="s">
        <v>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5" x14ac:dyDescent="0.2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5" x14ac:dyDescent="0.2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5" x14ac:dyDescent="0.2">
      <c r="C21" s="14" t="s">
        <v>12</v>
      </c>
      <c r="D21" s="14"/>
      <c r="E21" s="14"/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5" x14ac:dyDescent="0.2">
      <c r="C22" s="16"/>
      <c r="D22" s="17" t="s">
        <v>13</v>
      </c>
      <c r="E22" s="17"/>
      <c r="F22" s="9">
        <f>N17</f>
        <v>32.91635735442221</v>
      </c>
      <c r="G22" s="17" t="s">
        <v>14</v>
      </c>
      <c r="H22" s="17"/>
    </row>
    <row r="23" spans="1:25" x14ac:dyDescent="0.2">
      <c r="C23" s="17"/>
      <c r="D23" s="17" t="s">
        <v>15</v>
      </c>
      <c r="E23" s="17"/>
      <c r="F23" s="18">
        <v>25</v>
      </c>
      <c r="G23" s="17"/>
      <c r="H23" s="17"/>
    </row>
    <row r="24" spans="1:25" x14ac:dyDescent="0.2">
      <c r="C24" s="17"/>
      <c r="D24" s="17" t="s">
        <v>16</v>
      </c>
      <c r="E24" s="17"/>
      <c r="F24" s="19">
        <v>0.75</v>
      </c>
      <c r="G24" s="17"/>
      <c r="H24" s="17"/>
      <c r="I24" s="20"/>
      <c r="V24" s="21"/>
    </row>
    <row r="25" spans="1:25" x14ac:dyDescent="0.2">
      <c r="C25" s="17"/>
      <c r="D25" s="17" t="s">
        <v>17</v>
      </c>
      <c r="E25" s="17"/>
      <c r="F25" s="18">
        <v>417</v>
      </c>
      <c r="G25" s="17" t="s">
        <v>14</v>
      </c>
      <c r="H25" s="17"/>
      <c r="U25" s="22"/>
    </row>
    <row r="26" spans="1:25" x14ac:dyDescent="0.2">
      <c r="C26" s="17"/>
      <c r="D26" s="17" t="s">
        <v>18</v>
      </c>
      <c r="E26" s="17"/>
      <c r="F26" s="23">
        <f>SUM(D17:N17)*F24</f>
        <v>171.75628446589045</v>
      </c>
      <c r="G26" s="17" t="s">
        <v>14</v>
      </c>
      <c r="H26" s="17"/>
      <c r="U26" s="22"/>
    </row>
    <row r="27" spans="1:25" x14ac:dyDescent="0.2">
      <c r="C27" s="17"/>
      <c r="D27" s="17" t="s">
        <v>19</v>
      </c>
      <c r="E27" s="17"/>
      <c r="F27" s="9">
        <f>F23*F22</f>
        <v>822.90893386055529</v>
      </c>
      <c r="G27" s="17" t="s">
        <v>14</v>
      </c>
      <c r="H27" s="1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5" x14ac:dyDescent="0.2">
      <c r="C28" s="17"/>
      <c r="D28" s="17" t="s">
        <v>20</v>
      </c>
      <c r="E28" s="17"/>
      <c r="F28" s="9">
        <f>F27+F26</f>
        <v>994.66521832644571</v>
      </c>
      <c r="G28" s="17" t="s">
        <v>14</v>
      </c>
      <c r="H28" s="17"/>
    </row>
    <row r="29" spans="1:25" x14ac:dyDescent="0.2">
      <c r="C29" s="17"/>
      <c r="D29" s="25" t="s">
        <v>21</v>
      </c>
      <c r="E29" s="25"/>
      <c r="F29" s="26">
        <f>(F28/F25)^0.1-1</f>
        <v>9.0822500693423125E-2</v>
      </c>
      <c r="G29" s="25"/>
      <c r="H29" s="17"/>
    </row>
    <row r="30" spans="1:25" x14ac:dyDescent="0.2">
      <c r="C30" s="5"/>
      <c r="D30" s="17"/>
      <c r="E30" s="17"/>
      <c r="F30" s="17"/>
      <c r="G30" s="17"/>
      <c r="H30" s="5"/>
    </row>
    <row r="31" spans="1:25" x14ac:dyDescent="0.2">
      <c r="Y31" s="21"/>
    </row>
  </sheetData>
  <conditionalFormatting sqref="H6:H8">
    <cfRule type="top10" dxfId="3" priority="4" percent="1" rank="10"/>
  </conditionalFormatting>
  <conditionalFormatting sqref="C6:F8">
    <cfRule type="top10" dxfId="2" priority="3" percent="1" rank="10"/>
  </conditionalFormatting>
  <conditionalFormatting sqref="H9">
    <cfRule type="top10" dxfId="1" priority="2" percent="1" rank="10"/>
  </conditionalFormatting>
  <conditionalFormatting sqref="H2:H5">
    <cfRule type="top10" dxfId="0" priority="1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Microsoft</vt:lpstr>
      <vt:lpstr>JNJ</vt:lpstr>
      <vt:lpstr>Apple</vt:lpstr>
      <vt:lpstr>Unilever</vt:lpstr>
      <vt:lpstr>Visa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Franzil</dc:creator>
  <cp:lastModifiedBy>Benjamin Franzil</cp:lastModifiedBy>
  <dcterms:created xsi:type="dcterms:W3CDTF">2020-10-28T08:44:56Z</dcterms:created>
  <dcterms:modified xsi:type="dcterms:W3CDTF">2020-10-28T08:51:41Z</dcterms:modified>
</cp:coreProperties>
</file>