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jakob/AlleAktien Dropbox/AlleAktien/Analysen/Airbnb/"/>
    </mc:Choice>
  </mc:AlternateContent>
  <xr:revisionPtr revIDLastSave="0" documentId="13_ncr:1_{8FBEE2D6-1B9D-0D4D-840A-3EBF1BCC27F3}" xr6:coauthVersionLast="46" xr6:coauthVersionMax="46" xr10:uidLastSave="{00000000-0000-0000-0000-000000000000}"/>
  <bookViews>
    <workbookView xWindow="3720" yWindow="460" windowWidth="29880" windowHeight="20540" xr2:uid="{86DD9114-E970-8C40-887B-7878793C85B6}"/>
  </bookViews>
  <sheets>
    <sheet name="AlleAkt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L15" i="1"/>
  <c r="J15" i="1"/>
  <c r="I15" i="1"/>
  <c r="H15" i="1"/>
  <c r="F15" i="1"/>
  <c r="G15" i="1"/>
  <c r="E15" i="1"/>
  <c r="I13" i="1"/>
  <c r="J13" i="1"/>
  <c r="K13" i="1"/>
  <c r="L13" i="1"/>
  <c r="H13" i="1"/>
  <c r="I12" i="1"/>
  <c r="J12" i="1"/>
  <c r="K12" i="1"/>
  <c r="L12" i="1"/>
  <c r="H12" i="1"/>
  <c r="C20" i="1"/>
  <c r="J23" i="1" l="1"/>
  <c r="D21" i="1" l="1"/>
  <c r="G13" i="1" l="1"/>
  <c r="F13" i="1"/>
  <c r="E13" i="1"/>
  <c r="G12" i="1"/>
  <c r="F12" i="1"/>
  <c r="E12" i="1"/>
  <c r="M11" i="1" l="1"/>
  <c r="M14" i="1" l="1"/>
  <c r="M15" i="1" s="1"/>
  <c r="N11" i="1"/>
  <c r="N14" i="1" l="1"/>
  <c r="N15" i="1" s="1"/>
  <c r="O11" i="1"/>
  <c r="O14" i="1" l="1"/>
  <c r="O15" i="1" s="1"/>
  <c r="P11" i="1"/>
  <c r="Q11" i="1" l="1"/>
  <c r="P14" i="1"/>
  <c r="P15" i="1" s="1"/>
  <c r="R11" i="1" l="1"/>
  <c r="Q14" i="1"/>
  <c r="Q15" i="1" s="1"/>
  <c r="S11" i="1" l="1"/>
  <c r="R14" i="1"/>
  <c r="R15" i="1" s="1"/>
  <c r="J24" i="1" l="1"/>
  <c r="T11" i="1"/>
  <c r="S14" i="1"/>
  <c r="S15" i="1" s="1"/>
  <c r="J20" i="1" l="1"/>
  <c r="U11" i="1"/>
  <c r="T14" i="1"/>
  <c r="T15" i="1" s="1"/>
  <c r="J25" i="1" l="1"/>
  <c r="J26" i="1" s="1"/>
  <c r="J27" i="1" s="1"/>
  <c r="U14" i="1"/>
  <c r="U15" i="1" s="1"/>
  <c r="V11" i="1"/>
  <c r="V14" i="1" l="1"/>
  <c r="V15" i="1" s="1"/>
  <c r="W11" i="1"/>
  <c r="W14" i="1" l="1"/>
  <c r="W15" i="1" s="1"/>
  <c r="X11" i="1"/>
  <c r="Y11" i="1" l="1"/>
  <c r="X14" i="1"/>
  <c r="X15" i="1" s="1"/>
  <c r="Z11" i="1" l="1"/>
  <c r="Y14" i="1"/>
  <c r="Y15" i="1" s="1"/>
  <c r="AA11" i="1" l="1"/>
  <c r="Z14" i="1"/>
  <c r="Z15" i="1" s="1"/>
  <c r="AB11" i="1" l="1"/>
  <c r="AA14" i="1"/>
  <c r="AA15" i="1" s="1"/>
  <c r="AB14" i="1" l="1"/>
  <c r="AB15" i="1" s="1"/>
  <c r="D31" i="1" l="1"/>
  <c r="D30" i="1"/>
  <c r="D35" i="1"/>
  <c r="D37" i="1"/>
  <c r="D32" i="1"/>
  <c r="D33" i="1"/>
  <c r="D34" i="1"/>
  <c r="D36" i="1"/>
  <c r="D38" i="1"/>
  <c r="AC15" i="1"/>
  <c r="D20" i="1" l="1"/>
  <c r="D22" i="1" s="1"/>
  <c r="D23" i="1" s="1"/>
</calcChain>
</file>

<file path=xl/sharedStrings.xml><?xml version="1.0" encoding="utf-8"?>
<sst xmlns="http://schemas.openxmlformats.org/spreadsheetml/2006/main" count="40" uniqueCount="30">
  <si>
    <t>Bewertung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</si>
  <si>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</si>
  <si>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</si>
  <si>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</si>
  <si>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</si>
  <si>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</si>
  <si>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</si>
  <si>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</si>
  <si>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</si>
  <si>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KGV 2030</t>
  </si>
  <si>
    <t>Renditeerwartung</t>
  </si>
  <si>
    <t>USD</t>
  </si>
  <si>
    <t>Renditetabelle</t>
  </si>
  <si>
    <t>Diskontierungsfaktor (WACC)</t>
  </si>
  <si>
    <t>Prognose »</t>
  </si>
  <si>
    <t>Gesamtrendite</t>
  </si>
  <si>
    <t>Marktkap. + Div. 2030</t>
  </si>
  <si>
    <t>Umsatz</t>
  </si>
  <si>
    <t>Ausschüttungsquote</t>
  </si>
  <si>
    <t>Terminal Value</t>
  </si>
  <si>
    <t>Alle Angaben in Mio. USD</t>
  </si>
  <si>
    <t>Marktkapitalisierung, Mio.</t>
  </si>
  <si>
    <t>Anzahl Aktien (diluted), Mio.</t>
  </si>
  <si>
    <t>Gewinn 2030, Mio.</t>
  </si>
  <si>
    <t>Marktkap. heute, Mio.</t>
  </si>
  <si>
    <t>Dividenden bis 2030, Mio.</t>
  </si>
  <si>
    <t>Marktkap. 2030, Mio.</t>
  </si>
  <si>
    <t>-</t>
  </si>
  <si>
    <t>Gewinn</t>
  </si>
  <si>
    <t>27.12.2020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</si>
</sst>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#,##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9" fontId="0" fillId="2" borderId="0" xfId="1" applyFont="1" applyFill="1"/>
    <xf numFmtId="165" fontId="0" fillId="2" borderId="0" xfId="0" applyNumberFormat="1" applyFill="1"/>
    <xf numFmtId="3" fontId="0" fillId="6" borderId="0" xfId="0" applyNumberFormat="1" applyFill="1"/>
    <xf numFmtId="3" fontId="0" fillId="6" borderId="0" xfId="0" applyNumberFormat="1" applyFont="1" applyFill="1"/>
    <xf numFmtId="0" fontId="3" fillId="6" borderId="0" xfId="0" applyFont="1" applyFill="1" applyAlignment="1">
      <alignment horizontal="right"/>
    </xf>
    <xf numFmtId="3" fontId="0" fillId="6" borderId="0" xfId="0" quotePrefix="1" applyNumberFormat="1" applyFont="1" applyFill="1"/>
  </cellXfs>
  <cellStyles count="3">
    <cellStyle name="Normal" xfId="0" builtinId="0"/>
    <cellStyle name="Percent" xfId="1" builtinId="5"/>
    <cellStyle name="Prozent 2" xfId="2" xr:uid="{7A6FE9AA-E0C4-404C-B5D7-989DCA2EB13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D5E0"/>
      <color rgb="FFFFE1E2"/>
      <color rgb="FFFFFAE0"/>
      <color rgb="FF9CF5DC"/>
      <color rgb="FFEDF2F7"/>
      <color rgb="FFFFEB7D"/>
      <color rgb="FFFFD80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19</xdr:row>
      <xdr:rowOff>203200</xdr:rowOff>
    </xdr:from>
    <xdr:to>
      <xdr:col>6</xdr:col>
      <xdr:colOff>840600</xdr:colOff>
      <xdr:row>22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30</xdr:row>
      <xdr:rowOff>95250</xdr:rowOff>
    </xdr:from>
    <xdr:to>
      <xdr:col>0</xdr:col>
      <xdr:colOff>754875</xdr:colOff>
      <xdr:row>33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20</xdr:row>
      <xdr:rowOff>62403</xdr:rowOff>
    </xdr:from>
    <xdr:to>
      <xdr:col>0</xdr:col>
      <xdr:colOff>691010</xdr:colOff>
      <xdr:row>22</xdr:row>
      <xdr:rowOff>160893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1</xdr:row>
      <xdr:rowOff>25400</xdr:rowOff>
    </xdr:from>
    <xdr:to>
      <xdr:col>2</xdr:col>
      <xdr:colOff>698500</xdr:colOff>
      <xdr:row>4</xdr:row>
      <xdr:rowOff>46831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C08EEAC-41D0-4747-81AE-43AC5D15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228600"/>
          <a:ext cx="2019300" cy="631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39"/>
  <sheetViews>
    <sheetView tabSelected="1" zoomScaleNormal="100" workbookViewId="0">
      <selection activeCell="J21" sqref="J21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20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2015</v>
      </c>
      <c r="D10" s="10">
        <v>2016</v>
      </c>
      <c r="E10" s="10">
        <v>2017</v>
      </c>
      <c r="F10" s="10">
        <v>2018</v>
      </c>
      <c r="G10" s="10">
        <v>2019</v>
      </c>
      <c r="H10" s="10">
        <v>2020</v>
      </c>
      <c r="I10" s="10">
        <v>2021</v>
      </c>
      <c r="J10" s="10">
        <v>2022</v>
      </c>
      <c r="K10" s="10">
        <v>2023</v>
      </c>
      <c r="L10" s="10">
        <v>2024</v>
      </c>
      <c r="M10" s="10">
        <v>2025</v>
      </c>
      <c r="N10" s="10">
        <v>2026</v>
      </c>
      <c r="O10" s="10">
        <v>2027</v>
      </c>
      <c r="P10" s="10">
        <v>2028</v>
      </c>
      <c r="Q10" s="10">
        <v>2029</v>
      </c>
      <c r="R10" s="10">
        <v>2030</v>
      </c>
      <c r="S10" s="10">
        <v>2031</v>
      </c>
      <c r="T10" s="10">
        <v>2032</v>
      </c>
      <c r="U10" s="10">
        <v>2033</v>
      </c>
      <c r="V10" s="10">
        <v>2034</v>
      </c>
      <c r="W10" s="10">
        <v>2035</v>
      </c>
      <c r="X10" s="10">
        <v>2036</v>
      </c>
      <c r="Y10" s="10">
        <v>2037</v>
      </c>
      <c r="Z10" s="10">
        <v>2038</v>
      </c>
      <c r="AA10" s="10">
        <v>2039</v>
      </c>
      <c r="AB10" s="10">
        <v>2040</v>
      </c>
      <c r="AC10" s="10" t="s">
        <v>19</v>
      </c>
    </row>
    <row r="11" spans="1:84" ht="17" x14ac:dyDescent="0.2">
      <c r="A11" s="11" t="s">
        <v>1</v>
      </c>
      <c r="B11" s="9" t="s">
        <v>17</v>
      </c>
      <c r="C11" s="39" t="s">
        <v>27</v>
      </c>
      <c r="D11" s="39" t="s">
        <v>27</v>
      </c>
      <c r="E11" s="37">
        <v>2562</v>
      </c>
      <c r="F11" s="37">
        <v>3652</v>
      </c>
      <c r="G11" s="37">
        <v>4805</v>
      </c>
      <c r="H11" s="12">
        <v>3291</v>
      </c>
      <c r="I11" s="12">
        <v>4461</v>
      </c>
      <c r="J11" s="12">
        <v>6128</v>
      </c>
      <c r="K11" s="12">
        <v>7733</v>
      </c>
      <c r="L11" s="12">
        <v>9424</v>
      </c>
      <c r="M11" s="12">
        <f t="shared" ref="M11" si="0">L11*(1+M12)</f>
        <v>11308.8</v>
      </c>
      <c r="N11" s="12">
        <f t="shared" ref="N11" si="1">M11*(1+N12)</f>
        <v>13570.56</v>
      </c>
      <c r="O11" s="12">
        <f t="shared" ref="O11" si="2">N11*(1+O12)</f>
        <v>16284.671999999999</v>
      </c>
      <c r="P11" s="12">
        <f t="shared" ref="P11" si="3">O11*(1+P12)</f>
        <v>19541.606399999997</v>
      </c>
      <c r="Q11" s="12">
        <f t="shared" ref="Q11" si="4">P11*(1+Q12)</f>
        <v>23449.927679999997</v>
      </c>
      <c r="R11" s="12">
        <f t="shared" ref="R11" si="5">Q11*(1+R12)</f>
        <v>28139.913215999997</v>
      </c>
      <c r="S11" s="12">
        <f t="shared" ref="S11" si="6">R11*(1+S12)</f>
        <v>32360.900198399995</v>
      </c>
      <c r="T11" s="12">
        <f t="shared" ref="T11" si="7">S11*(1+T12)</f>
        <v>37215.035228159992</v>
      </c>
      <c r="U11" s="12">
        <f t="shared" ref="U11" si="8">T11*(1+U12)</f>
        <v>42797.290512383988</v>
      </c>
      <c r="V11" s="12">
        <f t="shared" ref="V11" si="9">U11*(1+V12)</f>
        <v>47077.019563622394</v>
      </c>
      <c r="W11" s="12">
        <f t="shared" ref="W11" si="10">V11*(1+W12)</f>
        <v>51784.72151998464</v>
      </c>
      <c r="X11" s="12">
        <f t="shared" ref="X11" si="11">W11*(1+X12)</f>
        <v>56963.193671983106</v>
      </c>
      <c r="Y11" s="12">
        <f t="shared" ref="Y11" si="12">X11*(1+Y12)</f>
        <v>62659.513039181424</v>
      </c>
      <c r="Z11" s="12">
        <f t="shared" ref="Z11" si="13">Y11*(1+Z12)</f>
        <v>68925.464343099578</v>
      </c>
      <c r="AA11" s="12">
        <f t="shared" ref="AA11" si="14">Z11*(1+AA12)</f>
        <v>75818.010777409538</v>
      </c>
      <c r="AB11" s="12">
        <f t="shared" ref="AB11" si="15">AA11*(1+AB12)</f>
        <v>83399.811855150503</v>
      </c>
      <c r="AC11" s="12"/>
    </row>
    <row r="12" spans="1:84" x14ac:dyDescent="0.2">
      <c r="A12" s="11"/>
      <c r="B12" s="9" t="s">
        <v>2</v>
      </c>
      <c r="C12" s="13"/>
      <c r="D12" s="13"/>
      <c r="E12" s="13" t="e">
        <f>E11/D11-1</f>
        <v>#VALUE!</v>
      </c>
      <c r="F12" s="13">
        <f>F11/E11-1</f>
        <v>0.42544886807181892</v>
      </c>
      <c r="G12" s="13">
        <f>G11/F11-1</f>
        <v>0.31571741511500551</v>
      </c>
      <c r="H12" s="1">
        <f>H11/G11-1</f>
        <v>-0.31508844953173776</v>
      </c>
      <c r="I12" s="1">
        <f t="shared" ref="I12:L12" si="16">I11/H11-1</f>
        <v>0.3555150410209662</v>
      </c>
      <c r="J12" s="1">
        <f t="shared" si="16"/>
        <v>0.37368303071060294</v>
      </c>
      <c r="K12" s="1">
        <f t="shared" si="16"/>
        <v>0.2619125326370757</v>
      </c>
      <c r="L12" s="1">
        <f t="shared" si="16"/>
        <v>0.21867321867321876</v>
      </c>
      <c r="M12" s="1">
        <v>0.2</v>
      </c>
      <c r="N12" s="1">
        <v>0.2</v>
      </c>
      <c r="O12" s="1">
        <v>0.2</v>
      </c>
      <c r="P12" s="1">
        <v>0.2</v>
      </c>
      <c r="Q12" s="1">
        <v>0.2</v>
      </c>
      <c r="R12" s="1">
        <v>0.2</v>
      </c>
      <c r="S12" s="1">
        <v>0.15</v>
      </c>
      <c r="T12" s="1">
        <v>0.15</v>
      </c>
      <c r="U12" s="1">
        <v>0.15</v>
      </c>
      <c r="V12" s="1">
        <v>0.1</v>
      </c>
      <c r="W12" s="1">
        <v>0.1</v>
      </c>
      <c r="X12" s="1">
        <v>0.1</v>
      </c>
      <c r="Y12" s="1">
        <v>0.1</v>
      </c>
      <c r="Z12" s="1">
        <v>0.1</v>
      </c>
      <c r="AA12" s="1">
        <v>0.1</v>
      </c>
      <c r="AB12" s="1">
        <v>0.1</v>
      </c>
      <c r="AC12" s="1">
        <v>0.02</v>
      </c>
    </row>
    <row r="13" spans="1:84" ht="16" customHeight="1" x14ac:dyDescent="0.2">
      <c r="A13" s="11"/>
      <c r="B13" s="9" t="s">
        <v>4</v>
      </c>
      <c r="C13" s="13"/>
      <c r="D13" s="13"/>
      <c r="E13" s="13">
        <f t="shared" ref="E13:G13" si="17">E14/E11</f>
        <v>-3.161592505854801E-2</v>
      </c>
      <c r="F13" s="13">
        <f t="shared" si="17"/>
        <v>5.2026286966046003E-3</v>
      </c>
      <c r="G13" s="13">
        <f t="shared" si="17"/>
        <v>-0.1036420395421436</v>
      </c>
      <c r="H13" s="1">
        <f>H14/H11</f>
        <v>-0.14767547857793983</v>
      </c>
      <c r="I13" s="1">
        <f t="shared" ref="I13:L13" si="18">I14/I11</f>
        <v>-4.0798027348128221E-2</v>
      </c>
      <c r="J13" s="1">
        <f t="shared" si="18"/>
        <v>4.2591383812010442E-2</v>
      </c>
      <c r="K13" s="1">
        <f t="shared" si="18"/>
        <v>9.7374886848571054E-2</v>
      </c>
      <c r="L13" s="1">
        <f t="shared" si="18"/>
        <v>0.14579796264855688</v>
      </c>
      <c r="M13" s="1">
        <v>0.17</v>
      </c>
      <c r="N13" s="1">
        <v>0.18</v>
      </c>
      <c r="O13" s="1">
        <v>0.2</v>
      </c>
      <c r="P13" s="1">
        <v>0.25</v>
      </c>
      <c r="Q13" s="1">
        <v>0.25</v>
      </c>
      <c r="R13" s="1">
        <v>0.3</v>
      </c>
      <c r="S13" s="1">
        <v>0.3</v>
      </c>
      <c r="T13" s="1">
        <v>0.3</v>
      </c>
      <c r="U13" s="1">
        <v>0.3</v>
      </c>
      <c r="V13" s="1">
        <v>0.3</v>
      </c>
      <c r="W13" s="1">
        <v>0.3</v>
      </c>
      <c r="X13" s="1">
        <v>0.3</v>
      </c>
      <c r="Y13" s="1">
        <v>0.3</v>
      </c>
      <c r="Z13" s="1">
        <v>0.3</v>
      </c>
      <c r="AA13" s="1">
        <v>0.3</v>
      </c>
      <c r="AB13" s="1">
        <v>0.3</v>
      </c>
      <c r="AC13" s="1"/>
    </row>
    <row r="14" spans="1:84" ht="17" customHeight="1" x14ac:dyDescent="0.2">
      <c r="A14" s="11"/>
      <c r="B14" s="9" t="s">
        <v>3</v>
      </c>
      <c r="C14" s="39" t="s">
        <v>27</v>
      </c>
      <c r="D14" s="39" t="s">
        <v>27</v>
      </c>
      <c r="E14" s="37">
        <v>-81</v>
      </c>
      <c r="F14" s="37">
        <v>19</v>
      </c>
      <c r="G14" s="37">
        <v>-498</v>
      </c>
      <c r="H14" s="12">
        <v>-486</v>
      </c>
      <c r="I14" s="12">
        <v>-182</v>
      </c>
      <c r="J14" s="12">
        <v>261</v>
      </c>
      <c r="K14" s="12">
        <v>753</v>
      </c>
      <c r="L14" s="12">
        <v>1374</v>
      </c>
      <c r="M14" s="12">
        <f t="shared" ref="M14:AB14" si="19">M11*M13</f>
        <v>1922.4960000000001</v>
      </c>
      <c r="N14" s="12">
        <f t="shared" si="19"/>
        <v>2442.7007999999996</v>
      </c>
      <c r="O14" s="12">
        <f t="shared" si="19"/>
        <v>3256.9344000000001</v>
      </c>
      <c r="P14" s="12">
        <f t="shared" si="19"/>
        <v>4885.4015999999992</v>
      </c>
      <c r="Q14" s="12">
        <f t="shared" si="19"/>
        <v>5862.4819199999993</v>
      </c>
      <c r="R14" s="12">
        <f t="shared" si="19"/>
        <v>8441.9739647999995</v>
      </c>
      <c r="S14" s="12">
        <f t="shared" si="19"/>
        <v>9708.2700595199985</v>
      </c>
      <c r="T14" s="12">
        <f t="shared" si="19"/>
        <v>11164.510568447997</v>
      </c>
      <c r="U14" s="12">
        <f t="shared" si="19"/>
        <v>12839.187153715196</v>
      </c>
      <c r="V14" s="12">
        <f t="shared" si="19"/>
        <v>14123.105869086718</v>
      </c>
      <c r="W14" s="12">
        <f t="shared" si="19"/>
        <v>15535.416455995392</v>
      </c>
      <c r="X14" s="12">
        <f t="shared" si="19"/>
        <v>17088.95810159493</v>
      </c>
      <c r="Y14" s="12">
        <f t="shared" si="19"/>
        <v>18797.853911754428</v>
      </c>
      <c r="Z14" s="12">
        <f t="shared" si="19"/>
        <v>20677.639302929874</v>
      </c>
      <c r="AA14" s="12">
        <f t="shared" si="19"/>
        <v>22745.40323322286</v>
      </c>
      <c r="AB14" s="12">
        <f t="shared" si="19"/>
        <v>25019.943556545149</v>
      </c>
      <c r="AC14" s="12"/>
    </row>
    <row r="15" spans="1:84" x14ac:dyDescent="0.2">
      <c r="A15" s="1">
        <v>0.21</v>
      </c>
      <c r="B15" s="9" t="s">
        <v>28</v>
      </c>
      <c r="C15" s="36"/>
      <c r="D15" s="37"/>
      <c r="E15" s="37">
        <f>E14</f>
        <v>-81</v>
      </c>
      <c r="F15" s="37">
        <f t="shared" ref="F15:G15" si="20">F14</f>
        <v>19</v>
      </c>
      <c r="G15" s="37">
        <f t="shared" si="20"/>
        <v>-498</v>
      </c>
      <c r="H15" s="12">
        <f>H14</f>
        <v>-486</v>
      </c>
      <c r="I15" s="12">
        <f>I14</f>
        <v>-182</v>
      </c>
      <c r="J15" s="12">
        <f>J14*0.79</f>
        <v>206.19</v>
      </c>
      <c r="K15" s="12">
        <f t="shared" ref="K15:AB15" si="21">K14*0.79</f>
        <v>594.87</v>
      </c>
      <c r="L15" s="12">
        <f t="shared" si="21"/>
        <v>1085.46</v>
      </c>
      <c r="M15" s="12">
        <f t="shared" si="21"/>
        <v>1518.7718400000001</v>
      </c>
      <c r="N15" s="12">
        <f t="shared" si="21"/>
        <v>1929.7336319999997</v>
      </c>
      <c r="O15" s="12">
        <f t="shared" si="21"/>
        <v>2572.9781760000001</v>
      </c>
      <c r="P15" s="12">
        <f t="shared" si="21"/>
        <v>3859.4672639999994</v>
      </c>
      <c r="Q15" s="12">
        <f t="shared" si="21"/>
        <v>4631.3607167999999</v>
      </c>
      <c r="R15" s="12">
        <f t="shared" si="21"/>
        <v>6669.1594321920002</v>
      </c>
      <c r="S15" s="12">
        <f t="shared" si="21"/>
        <v>7669.5333470207988</v>
      </c>
      <c r="T15" s="12">
        <f t="shared" si="21"/>
        <v>8819.9633490739179</v>
      </c>
      <c r="U15" s="12">
        <f t="shared" si="21"/>
        <v>10142.957851435005</v>
      </c>
      <c r="V15" s="12">
        <f t="shared" si="21"/>
        <v>11157.253636578507</v>
      </c>
      <c r="W15" s="12">
        <f t="shared" si="21"/>
        <v>12272.979000236361</v>
      </c>
      <c r="X15" s="12">
        <f t="shared" si="21"/>
        <v>13500.276900259994</v>
      </c>
      <c r="Y15" s="12">
        <f t="shared" si="21"/>
        <v>14850.304590285999</v>
      </c>
      <c r="Z15" s="12">
        <f t="shared" si="21"/>
        <v>16335.335049314601</v>
      </c>
      <c r="AA15" s="12">
        <f t="shared" si="21"/>
        <v>17968.868554246059</v>
      </c>
      <c r="AB15" s="12">
        <f t="shared" si="21"/>
        <v>19765.75540967067</v>
      </c>
      <c r="AC15" s="37">
        <f>AB15*(1+AC12)/(C26-AC12)</f>
        <v>252013.38147330101</v>
      </c>
    </row>
    <row r="16" spans="1:84" x14ac:dyDescent="0.2">
      <c r="A16" s="4"/>
      <c r="B16" s="1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">
      <c r="A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">
      <c r="A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8" x14ac:dyDescent="0.2">
      <c r="A19" s="25"/>
      <c r="B19" s="22"/>
      <c r="C19" s="26" t="s">
        <v>29</v>
      </c>
      <c r="D19" s="27" t="s">
        <v>6</v>
      </c>
      <c r="E19" s="28"/>
      <c r="F19" s="5"/>
      <c r="G19" s="29" t="s">
        <v>8</v>
      </c>
      <c r="H19" s="29"/>
      <c r="I19" s="29"/>
      <c r="J19" s="30"/>
      <c r="K19" s="30"/>
      <c r="L19" s="30"/>
      <c r="M19" s="5"/>
      <c r="N19" s="5"/>
      <c r="O19" s="5"/>
      <c r="P19" s="5"/>
      <c r="Q19" s="5"/>
      <c r="R19" s="5"/>
    </row>
    <row r="20" spans="1:28" ht="17" x14ac:dyDescent="0.2">
      <c r="A20" s="11" t="s">
        <v>0</v>
      </c>
      <c r="B20" s="9" t="s">
        <v>21</v>
      </c>
      <c r="C20" s="12">
        <f>C21*C22</f>
        <v>92708</v>
      </c>
      <c r="D20" s="12">
        <f>NPV(C26,H15:AC15)</f>
        <v>66775.801782482333</v>
      </c>
      <c r="E20" s="9" t="s">
        <v>11</v>
      </c>
      <c r="G20" s="19"/>
      <c r="H20" s="20" t="s">
        <v>23</v>
      </c>
      <c r="I20" s="20"/>
      <c r="J20" s="14">
        <f>R15</f>
        <v>6669.1594321920002</v>
      </c>
      <c r="K20" s="20" t="s">
        <v>11</v>
      </c>
      <c r="L20" s="20"/>
    </row>
    <row r="21" spans="1:28" x14ac:dyDescent="0.2">
      <c r="A21" s="11"/>
      <c r="B21" s="9" t="s">
        <v>22</v>
      </c>
      <c r="C21" s="21">
        <v>602</v>
      </c>
      <c r="D21" s="12">
        <f>C21*(1)</f>
        <v>602</v>
      </c>
      <c r="E21" s="9"/>
      <c r="G21" s="20"/>
      <c r="H21" s="20" t="s">
        <v>9</v>
      </c>
      <c r="I21" s="20"/>
      <c r="J21" s="32">
        <v>20</v>
      </c>
      <c r="K21" s="20"/>
      <c r="L21" s="20"/>
    </row>
    <row r="22" spans="1:28" x14ac:dyDescent="0.2">
      <c r="A22" s="11"/>
      <c r="B22" s="9" t="s">
        <v>7</v>
      </c>
      <c r="C22" s="35">
        <v>154</v>
      </c>
      <c r="D22" s="33">
        <f>D20/(D21)</f>
        <v>110.9232587748876</v>
      </c>
      <c r="E22" s="9" t="s">
        <v>11</v>
      </c>
      <c r="G22" s="20"/>
      <c r="H22" s="20" t="s">
        <v>18</v>
      </c>
      <c r="I22" s="20"/>
      <c r="J22" s="34">
        <v>0</v>
      </c>
      <c r="K22" s="9"/>
      <c r="L22" s="20"/>
      <c r="S22" s="7"/>
    </row>
    <row r="23" spans="1:28" x14ac:dyDescent="0.2">
      <c r="A23" s="11"/>
      <c r="B23" s="9" t="s">
        <v>5</v>
      </c>
      <c r="C23" s="9"/>
      <c r="D23" s="17">
        <f>D22/C22-1</f>
        <v>-0.27971909886436619</v>
      </c>
      <c r="E23" s="9"/>
      <c r="F23" s="6"/>
      <c r="G23" s="20"/>
      <c r="H23" s="20" t="s">
        <v>24</v>
      </c>
      <c r="I23" s="20"/>
      <c r="J23" s="36">
        <f>C20</f>
        <v>92708</v>
      </c>
      <c r="K23" s="20" t="s">
        <v>11</v>
      </c>
      <c r="L23" s="20"/>
      <c r="R23" s="8"/>
    </row>
    <row r="24" spans="1:28" x14ac:dyDescent="0.2">
      <c r="A24" s="11"/>
      <c r="B24" s="9"/>
      <c r="C24" s="9"/>
      <c r="D24" s="10"/>
      <c r="E24" s="9"/>
      <c r="F24" s="6"/>
      <c r="G24" s="20"/>
      <c r="H24" s="20" t="s">
        <v>25</v>
      </c>
      <c r="I24" s="20"/>
      <c r="J24" s="14">
        <f>SUM(H15:R15)*J22</f>
        <v>0</v>
      </c>
      <c r="K24" s="20" t="s">
        <v>11</v>
      </c>
      <c r="L24" s="20"/>
      <c r="R24" s="8"/>
    </row>
    <row r="25" spans="1:28" x14ac:dyDescent="0.2">
      <c r="A25" s="9"/>
      <c r="B25" s="9"/>
      <c r="C25" s="9"/>
      <c r="D25" s="10"/>
      <c r="E25" s="10"/>
      <c r="G25" s="20"/>
      <c r="H25" s="20" t="s">
        <v>26</v>
      </c>
      <c r="I25" s="20"/>
      <c r="J25" s="14">
        <f>J21*J20</f>
        <v>133383.18864384</v>
      </c>
      <c r="K25" s="20" t="s">
        <v>11</v>
      </c>
      <c r="L25" s="20"/>
      <c r="M25" s="3"/>
      <c r="N25" s="3"/>
      <c r="O25" s="3"/>
      <c r="P25" s="3"/>
      <c r="Q25" s="3"/>
      <c r="R25" s="3"/>
      <c r="S25" s="3"/>
      <c r="T25" s="3"/>
      <c r="U25" s="3"/>
    </row>
    <row r="26" spans="1:28" x14ac:dyDescent="0.2">
      <c r="A26" s="9"/>
      <c r="B26" s="10" t="s">
        <v>13</v>
      </c>
      <c r="C26" s="1">
        <v>0.1</v>
      </c>
      <c r="D26" s="16"/>
      <c r="E26" s="9"/>
      <c r="G26" s="20"/>
      <c r="H26" s="20" t="s">
        <v>16</v>
      </c>
      <c r="I26" s="20"/>
      <c r="J26" s="14">
        <f>J25+J24</f>
        <v>133383.18864384</v>
      </c>
      <c r="K26" s="20" t="s">
        <v>11</v>
      </c>
      <c r="L26" s="20"/>
    </row>
    <row r="27" spans="1:28" x14ac:dyDescent="0.2">
      <c r="A27" s="9"/>
      <c r="B27" s="15"/>
      <c r="C27" s="13"/>
      <c r="D27" s="9"/>
      <c r="E27" s="9"/>
      <c r="G27" s="20"/>
      <c r="H27" s="20" t="s">
        <v>15</v>
      </c>
      <c r="I27" s="20"/>
      <c r="J27" s="17">
        <f>(J26/J23)^0.1-1</f>
        <v>3.7046877832115799E-2</v>
      </c>
      <c r="K27" s="20"/>
      <c r="L27" s="20"/>
    </row>
    <row r="28" spans="1:28" x14ac:dyDescent="0.2">
      <c r="G28" s="9"/>
      <c r="H28" s="9"/>
      <c r="I28" s="9"/>
      <c r="J28" s="9"/>
      <c r="K28" s="9"/>
      <c r="L28" s="9"/>
    </row>
    <row r="29" spans="1:28" x14ac:dyDescent="0.2">
      <c r="A29" s="22"/>
      <c r="B29" s="38" t="s">
        <v>10</v>
      </c>
      <c r="C29" s="38"/>
      <c r="D29" s="31" t="s">
        <v>5</v>
      </c>
      <c r="E29" s="22"/>
      <c r="V29" s="7"/>
    </row>
    <row r="30" spans="1:28" x14ac:dyDescent="0.2">
      <c r="A30" s="10" t="s">
        <v>12</v>
      </c>
      <c r="B30" s="13"/>
      <c r="C30" s="13">
        <v>0.04</v>
      </c>
      <c r="D30" s="17">
        <f>((NPV(C30,$H$15:$AB$15)+($AB$15*(1+$AC$12)/(C30-$AC$12))/(1+C30)^(2040-2020))/$D$21)/$C$22-1</f>
        <v>4.8604659902224121</v>
      </c>
      <c r="E30" s="9"/>
    </row>
    <row r="31" spans="1:28" x14ac:dyDescent="0.2">
      <c r="A31" s="9"/>
      <c r="B31" s="13"/>
      <c r="C31" s="13">
        <v>0.06</v>
      </c>
      <c r="D31" s="17">
        <f>((NPV(C31,$H$15:$AB$15)+($AB$15*(1+$AC$12)/(C31-$AC$12))/(1+C31)^(2040-2020))/$D$21)/$C$22-1</f>
        <v>1.3654586869053489</v>
      </c>
      <c r="E31" s="9"/>
    </row>
    <row r="32" spans="1:28" x14ac:dyDescent="0.2">
      <c r="A32" s="9"/>
      <c r="B32" s="13"/>
      <c r="C32" s="13">
        <v>0.08</v>
      </c>
      <c r="D32" s="17">
        <f>((NPV(C32,$H$15:$AB$15)+($AB$15*(1+$AC$12)/(C32-$AC$12))/(1+C32)^(2040-2020))/$D$21)/$C$22-1</f>
        <v>0.28369190774573649</v>
      </c>
      <c r="E32" s="9"/>
    </row>
    <row r="33" spans="1:5" x14ac:dyDescent="0.2">
      <c r="A33" s="9"/>
      <c r="B33" s="13"/>
      <c r="C33" s="13">
        <v>0.1</v>
      </c>
      <c r="D33" s="17">
        <f>((NPV(C33,$H$15:$AB$15)+($AB$15*(1+$AC$12)/(C33-$AC$12))/(1+C33)^(2040-2020))/$D$21)/$C$22-1</f>
        <v>-0.20959188080181501</v>
      </c>
      <c r="E33" s="9"/>
    </row>
    <row r="34" spans="1:5" x14ac:dyDescent="0.2">
      <c r="A34" s="9"/>
      <c r="B34" s="13"/>
      <c r="C34" s="13">
        <v>0.12</v>
      </c>
      <c r="D34" s="17">
        <f>((NPV(C34,$H$15:$AB$15)+($AB$15*(1+$AC$12)/(C34-$AC$12))/(1+C34)^(2040-2020))/$D$21)/$C$22-1</f>
        <v>-0.47646626192304431</v>
      </c>
      <c r="E34" s="9"/>
    </row>
    <row r="35" spans="1:5" x14ac:dyDescent="0.2">
      <c r="A35" s="9"/>
      <c r="B35" s="13"/>
      <c r="C35" s="13">
        <v>0.14000000000000001</v>
      </c>
      <c r="D35" s="17">
        <f>((NPV(C35,$H$15:$AB$15)+($AB$15*(1+$AC$12)/(C35-$AC$12))/(1+C35)^(2040-2020))/$D$21)/$C$22-1</f>
        <v>-0.63578946755574373</v>
      </c>
      <c r="E35" s="9"/>
    </row>
    <row r="36" spans="1:5" x14ac:dyDescent="0.2">
      <c r="A36" s="9"/>
      <c r="B36" s="13"/>
      <c r="C36" s="13">
        <v>0.16</v>
      </c>
      <c r="D36" s="17">
        <f>((NPV(C36,$H$15:$AB$15)+($AB$15*(1+$AC$12)/(C36-$AC$12))/(1+C36)^(2040-2020))/$D$21)/$C$22-1</f>
        <v>-0.73731318274226132</v>
      </c>
      <c r="E36" s="9"/>
    </row>
    <row r="37" spans="1:5" x14ac:dyDescent="0.2">
      <c r="A37" s="9"/>
      <c r="B37" s="13"/>
      <c r="C37" s="13">
        <v>0.18</v>
      </c>
      <c r="D37" s="17">
        <f>((NPV(C37,$H$15:$AB$15)+($AB$15*(1+$AC$12)/(C37-$AC$12))/(1+C37)^(2040-2020))/$D$21)/$C$22-1</f>
        <v>-0.80513257119655968</v>
      </c>
      <c r="E37" s="9"/>
    </row>
    <row r="38" spans="1:5" x14ac:dyDescent="0.2">
      <c r="A38" s="9"/>
      <c r="B38" s="13"/>
      <c r="C38" s="13">
        <v>0.2</v>
      </c>
      <c r="D38" s="17">
        <f>((NPV(C38,$H$15:$AB$15)+($AB$15*(1+$AC$12)/(C38-$AC$12))/(1+C38)^(2040-2020))/$D$21)/$C$22-1</f>
        <v>-0.85211390886159599</v>
      </c>
      <c r="E38" s="9"/>
    </row>
    <row r="39" spans="1:5" x14ac:dyDescent="0.2">
      <c r="A39" s="9"/>
      <c r="B39" s="13"/>
      <c r="C39" s="9"/>
      <c r="D39" s="9"/>
      <c r="E39" s="9"/>
    </row>
  </sheetData>
  <mergeCells count="1">
    <mergeCell ref="B29:C29"/>
  </mergeCells>
  <conditionalFormatting sqref="L6:L8">
    <cfRule type="top10" dxfId="3" priority="9" percent="1" rank="10"/>
  </conditionalFormatting>
  <conditionalFormatting sqref="G6:J8">
    <cfRule type="top10" dxfId="2" priority="8" percent="1" rank="10"/>
  </conditionalFormatting>
  <conditionalFormatting sqref="L9">
    <cfRule type="top10" dxfId="1" priority="6" percent="1" rank="10"/>
  </conditionalFormatting>
  <conditionalFormatting sqref="L2:L5">
    <cfRule type="top10" dxfId="0" priority="4" percent="1" rank="10"/>
  </conditionalFormatting>
  <conditionalFormatting sqref="D23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7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0:D38">
    <cfRule type="colorScale" priority="10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Michael Jakob</cp:lastModifiedBy>
  <dcterms:created xsi:type="dcterms:W3CDTF">2020-02-09T06:30:31Z</dcterms:created>
  <dcterms:modified xsi:type="dcterms:W3CDTF">2020-12-27T19:01:16Z</dcterms:modified>
</cp:coreProperties>
</file>