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Yum/"/>
    </mc:Choice>
  </mc:AlternateContent>
  <xr:revisionPtr revIDLastSave="0" documentId="13_ncr:1_{D31346D6-F5F3-4742-A9E0-EC30F960F2EA}" xr6:coauthVersionLast="46" xr6:coauthVersionMax="46" xr10:uidLastSave="{00000000-0000-0000-0000-000000000000}"/>
  <bookViews>
    <workbookView xWindow="0" yWindow="500" windowWidth="28800" windowHeight="17500" xr2:uid="{86DD9114-E970-8C40-887B-7878793C85B6}"/>
  </bookViews>
  <sheets>
    <sheet name="AlleAkt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H11" i="1" l="1"/>
  <c r="I11" i="1" s="1"/>
  <c r="J11" i="1" s="1"/>
  <c r="J14" i="1" s="1"/>
  <c r="H14" i="1" l="1"/>
  <c r="I14" i="1"/>
  <c r="J25" i="1"/>
  <c r="K11" i="1" l="1"/>
  <c r="H16" i="1" l="1"/>
  <c r="H17" i="1" s="1"/>
  <c r="D23" i="1" l="1"/>
  <c r="G13" i="1" l="1"/>
  <c r="F13" i="1"/>
  <c r="E13" i="1"/>
  <c r="D13" i="1"/>
  <c r="C13" i="1"/>
  <c r="G12" i="1"/>
  <c r="F12" i="1"/>
  <c r="E12" i="1"/>
  <c r="D12" i="1"/>
  <c r="L11" i="1" l="1"/>
  <c r="K14" i="1"/>
  <c r="M11" i="1" l="1"/>
  <c r="L14" i="1"/>
  <c r="M14" i="1" l="1"/>
  <c r="N11" i="1"/>
  <c r="N14" i="1" l="1"/>
  <c r="O11" i="1"/>
  <c r="O14" i="1" l="1"/>
  <c r="P11" i="1"/>
  <c r="Q11" i="1" l="1"/>
  <c r="P14" i="1"/>
  <c r="R11" i="1" l="1"/>
  <c r="Q14" i="1"/>
  <c r="S11" i="1" l="1"/>
  <c r="R14" i="1"/>
  <c r="T11" i="1" l="1"/>
  <c r="S14" i="1"/>
  <c r="U11" i="1" l="1"/>
  <c r="T14" i="1"/>
  <c r="U14" i="1" l="1"/>
  <c r="V11" i="1"/>
  <c r="V14" i="1" l="1"/>
  <c r="W11" i="1"/>
  <c r="W14" i="1" l="1"/>
  <c r="X11" i="1"/>
  <c r="Y11" i="1" l="1"/>
  <c r="X14" i="1"/>
  <c r="Z11" i="1" l="1"/>
  <c r="Y14" i="1"/>
  <c r="AA11" i="1" l="1"/>
  <c r="Z14" i="1"/>
  <c r="AB11" i="1" l="1"/>
  <c r="AA14" i="1"/>
  <c r="AB14" i="1" l="1"/>
  <c r="I16" i="1" l="1"/>
  <c r="I17" i="1" s="1"/>
  <c r="J16" i="1" s="1"/>
  <c r="J17" i="1" s="1"/>
  <c r="K16" i="1" s="1"/>
  <c r="K17" i="1" s="1"/>
  <c r="L16" i="1" s="1"/>
  <c r="L17" i="1" s="1"/>
  <c r="M16" i="1" s="1"/>
  <c r="M17" i="1" s="1"/>
  <c r="N16" i="1" s="1"/>
  <c r="N17" i="1" s="1"/>
  <c r="O16" i="1" s="1"/>
  <c r="O17" i="1" s="1"/>
  <c r="P16" i="1" s="1"/>
  <c r="P17" i="1" s="1"/>
  <c r="Q16" i="1" s="1"/>
  <c r="Q17" i="1" s="1"/>
  <c r="R16" i="1" s="1"/>
  <c r="R17" i="1" s="1"/>
  <c r="S16" i="1" l="1"/>
  <c r="S17" i="1" s="1"/>
  <c r="T16" i="1" s="1"/>
  <c r="T17" i="1" s="1"/>
  <c r="U16" i="1" s="1"/>
  <c r="U17" i="1" s="1"/>
  <c r="V16" i="1" s="1"/>
  <c r="V17" i="1" s="1"/>
  <c r="W16" i="1" s="1"/>
  <c r="W17" i="1" s="1"/>
  <c r="X16" i="1" s="1"/>
  <c r="X17" i="1" s="1"/>
  <c r="Y16" i="1" s="1"/>
  <c r="Y17" i="1" s="1"/>
  <c r="Z16" i="1" s="1"/>
  <c r="Z17" i="1" s="1"/>
  <c r="AA16" i="1" s="1"/>
  <c r="AA17" i="1" s="1"/>
  <c r="AB16" i="1" s="1"/>
  <c r="AB17" i="1" s="1"/>
  <c r="AC17" i="1" s="1"/>
  <c r="J22" i="1"/>
  <c r="J27" i="1" s="1"/>
  <c r="D37" i="1"/>
  <c r="D34" i="1"/>
  <c r="J26" i="1"/>
  <c r="D40" i="1"/>
  <c r="D36" i="1" l="1"/>
  <c r="D33" i="1"/>
  <c r="D38" i="1"/>
  <c r="D22" i="1"/>
  <c r="D24" i="1" s="1"/>
  <c r="D25" i="1" s="1"/>
  <c r="J28" i="1"/>
  <c r="J29" i="1" s="1"/>
  <c r="D35" i="1"/>
  <c r="D39" i="1"/>
  <c r="D32" i="1"/>
</calcChain>
</file>

<file path=xl/sharedStrings.xml><?xml version="1.0" encoding="utf-8"?>
<sst xmlns="http://schemas.openxmlformats.org/spreadsheetml/2006/main" count="37" uniqueCount="30">
  <si>
    <t>Bewertung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</si>
  <si>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</si>
  <si>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</si>
  <si>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</si>
  <si>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</si>
  <si>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</si>
  <si>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</si>
  <si>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</si>
  <si>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</si>
  <si>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KGV 2030</t>
  </si>
  <si>
    <t>Renditeerwartung</t>
  </si>
  <si>
    <t>USD</t>
  </si>
  <si>
    <t>Verschuldung</t>
  </si>
  <si>
    <t>Renditetabelle</t>
  </si>
  <si>
    <t>Diskontierungsfaktor (WACC)</t>
  </si>
  <si>
    <t>Prognose »</t>
  </si>
  <si>
    <t>Gesamtrendite</t>
  </si>
  <si>
    <t>Marktkap. + Div. 2030</t>
  </si>
  <si>
    <t>Umsatz</t>
  </si>
  <si>
    <t>Ausschüttungsquote</t>
  </si>
  <si>
    <t>Terminal Value</t>
  </si>
  <si>
    <t>Alle Angaben in Mio. USD</t>
  </si>
  <si>
    <t>Marktkapitalisierung, Mio.</t>
  </si>
  <si>
    <t>Anzahl Aktien (diluted), Mio.</t>
  </si>
  <si>
    <t>Gewinn 2030, Mio.</t>
  </si>
  <si>
    <t>Marktkap. heute, Mio.</t>
  </si>
  <si>
    <t>Dividenden bis 2030, Mio.</t>
  </si>
  <si>
    <t>Marktkap. 2030, Mio.</t>
  </si>
  <si>
    <t>Zinszahlung (4,3% Zinsen)</t>
  </si>
  <si>
    <t>Gewinn (21% Unternehmenssteuer)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</si>
</sst>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#,##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9" fontId="0" fillId="2" borderId="0" xfId="1" applyFont="1" applyFill="1"/>
    <xf numFmtId="165" fontId="0" fillId="2" borderId="0" xfId="0" applyNumberFormat="1" applyFill="1"/>
    <xf numFmtId="3" fontId="0" fillId="6" borderId="0" xfId="0" applyNumberFormat="1" applyFill="1"/>
    <xf numFmtId="3" fontId="0" fillId="6" borderId="0" xfId="0" applyNumberFormat="1" applyFont="1" applyFill="1"/>
    <xf numFmtId="0" fontId="3" fillId="6" borderId="0" xfId="0" applyFont="1" applyFill="1" applyAlignment="1">
      <alignment horizontal="right"/>
    </xf>
  </cellXfs>
  <cellStyles count="3">
    <cellStyle name="Prozent" xfId="1" builtinId="5"/>
    <cellStyle name="Prozent 2" xfId="2" xr:uid="{7A6FE9AA-E0C4-404C-B5D7-989DCA2EB139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D5E0"/>
      <color rgb="FFFFE1E2"/>
      <color rgb="FFFFFAE0"/>
      <color rgb="FF9CF5DC"/>
      <color rgb="FFEDF2F7"/>
      <color rgb="FFFFEB7D"/>
      <color rgb="FFFFD80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0</xdr:row>
      <xdr:rowOff>88900</xdr:rowOff>
    </xdr:from>
    <xdr:to>
      <xdr:col>1</xdr:col>
      <xdr:colOff>2103120</xdr:colOff>
      <xdr:row>4</xdr:row>
      <xdr:rowOff>12700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816E94-32F3-334C-BF93-5ED89C319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349500" y="88900"/>
          <a:ext cx="883920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1"/>
  <sheetViews>
    <sheetView tabSelected="1" zoomScale="95" zoomScaleNormal="100" workbookViewId="0">
      <selection activeCell="P34" sqref="P34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21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15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2015</v>
      </c>
      <c r="D10" s="10">
        <v>2016</v>
      </c>
      <c r="E10" s="10">
        <v>2017</v>
      </c>
      <c r="F10" s="10">
        <v>2018</v>
      </c>
      <c r="G10" s="10">
        <v>2019</v>
      </c>
      <c r="H10" s="10">
        <v>2020</v>
      </c>
      <c r="I10" s="10">
        <v>2021</v>
      </c>
      <c r="J10" s="10">
        <v>2022</v>
      </c>
      <c r="K10" s="10">
        <v>2023</v>
      </c>
      <c r="L10" s="10">
        <v>2024</v>
      </c>
      <c r="M10" s="10">
        <v>2025</v>
      </c>
      <c r="N10" s="10">
        <v>2026</v>
      </c>
      <c r="O10" s="10">
        <v>2027</v>
      </c>
      <c r="P10" s="10">
        <v>2028</v>
      </c>
      <c r="Q10" s="10">
        <v>2029</v>
      </c>
      <c r="R10" s="10">
        <v>2030</v>
      </c>
      <c r="S10" s="10">
        <v>2031</v>
      </c>
      <c r="T10" s="10">
        <v>2032</v>
      </c>
      <c r="U10" s="10">
        <v>2033</v>
      </c>
      <c r="V10" s="10">
        <v>2034</v>
      </c>
      <c r="W10" s="10">
        <v>2035</v>
      </c>
      <c r="X10" s="10">
        <v>2036</v>
      </c>
      <c r="Y10" s="10">
        <v>2037</v>
      </c>
      <c r="Z10" s="10">
        <v>2038</v>
      </c>
      <c r="AA10" s="10">
        <v>2039</v>
      </c>
      <c r="AB10" s="10">
        <v>2040</v>
      </c>
      <c r="AC10" s="10" t="s">
        <v>20</v>
      </c>
    </row>
    <row r="11" spans="1:84" ht="17" x14ac:dyDescent="0.2">
      <c r="A11" s="11" t="s">
        <v>1</v>
      </c>
      <c r="B11" s="9" t="s">
        <v>18</v>
      </c>
      <c r="C11" s="37">
        <v>13105</v>
      </c>
      <c r="D11" s="37">
        <v>6366</v>
      </c>
      <c r="E11" s="37">
        <v>5878</v>
      </c>
      <c r="F11" s="37">
        <v>5688</v>
      </c>
      <c r="G11" s="37">
        <v>5597</v>
      </c>
      <c r="H11" s="12">
        <f t="shared" ref="H11:J11" si="0">G11*(1+H12)</f>
        <v>5628.9499999999989</v>
      </c>
      <c r="I11" s="12">
        <f t="shared" si="0"/>
        <v>6269.3199999999988</v>
      </c>
      <c r="J11" s="12">
        <f t="shared" si="0"/>
        <v>6689.4399999999987</v>
      </c>
      <c r="K11" s="12">
        <f>J11*(1+K12)</f>
        <v>7090.8063999999986</v>
      </c>
      <c r="L11" s="12">
        <f t="shared" ref="L11" si="1">K11*(1+L12)</f>
        <v>7516.2547839999988</v>
      </c>
      <c r="M11" s="12">
        <f t="shared" ref="M11" si="2">L11*(1+M12)</f>
        <v>7967.2300710399995</v>
      </c>
      <c r="N11" s="12">
        <f t="shared" ref="N11" si="3">M11*(1+N12)</f>
        <v>8365.5915745919992</v>
      </c>
      <c r="O11" s="12">
        <f t="shared" ref="O11" si="4">N11*(1+O12)</f>
        <v>8783.8711533215992</v>
      </c>
      <c r="P11" s="12">
        <f t="shared" ref="P11" si="5">O11*(1+P12)</f>
        <v>9223.0647109876791</v>
      </c>
      <c r="Q11" s="12">
        <f t="shared" ref="Q11" si="6">P11*(1+Q12)</f>
        <v>9684.2179465370627</v>
      </c>
      <c r="R11" s="12">
        <f t="shared" ref="R11" si="7">Q11*(1+R12)</f>
        <v>10168.428843863916</v>
      </c>
      <c r="S11" s="12">
        <f t="shared" ref="S11" si="8">R11*(1+S12)</f>
        <v>10676.850286057112</v>
      </c>
      <c r="T11" s="12">
        <f t="shared" ref="T11" si="9">S11*(1+T12)</f>
        <v>11210.692800359968</v>
      </c>
      <c r="U11" s="12">
        <f t="shared" ref="U11" si="10">T11*(1+U12)</f>
        <v>11771.227440377967</v>
      </c>
      <c r="V11" s="12">
        <f t="shared" ref="V11" si="11">U11*(1+V12)</f>
        <v>12359.788812396866</v>
      </c>
      <c r="W11" s="12">
        <f t="shared" ref="W11" si="12">V11*(1+W12)</f>
        <v>12977.77825301671</v>
      </c>
      <c r="X11" s="12">
        <f t="shared" ref="X11" si="13">W11*(1+X12)</f>
        <v>13496.889383137379</v>
      </c>
      <c r="Y11" s="12">
        <f t="shared" ref="Y11" si="14">X11*(1+Y12)</f>
        <v>14036.764958462874</v>
      </c>
      <c r="Z11" s="12">
        <f t="shared" ref="Z11" si="15">Y11*(1+Z12)</f>
        <v>14598.23555680139</v>
      </c>
      <c r="AA11" s="12">
        <f t="shared" ref="AA11" si="16">Z11*(1+AA12)</f>
        <v>15182.164979073446</v>
      </c>
      <c r="AB11" s="12">
        <f t="shared" ref="AB11" si="17">AA11*(1+AB12)</f>
        <v>15789.451578236385</v>
      </c>
      <c r="AC11" s="12"/>
    </row>
    <row r="12" spans="1:84" x14ac:dyDescent="0.2">
      <c r="A12" s="11"/>
      <c r="B12" s="9" t="s">
        <v>2</v>
      </c>
      <c r="C12" s="13"/>
      <c r="D12" s="13">
        <f>D11/C11-1</f>
        <v>-0.51423120946203738</v>
      </c>
      <c r="E12" s="13">
        <f>E11/D11-1</f>
        <v>-7.6657241595978642E-2</v>
      </c>
      <c r="F12" s="13">
        <f>F11/E11-1</f>
        <v>-3.2323919700578463E-2</v>
      </c>
      <c r="G12" s="13">
        <f>G11/F11-1</f>
        <v>-1.5998593530239136E-2</v>
      </c>
      <c r="H12" s="1">
        <v>5.7084152224404772E-3</v>
      </c>
      <c r="I12" s="1">
        <v>0.11376366817967831</v>
      </c>
      <c r="J12" s="1">
        <v>6.7012052343794926E-2</v>
      </c>
      <c r="K12" s="1">
        <v>0.06</v>
      </c>
      <c r="L12" s="1">
        <v>0.06</v>
      </c>
      <c r="M12" s="1">
        <v>0.06</v>
      </c>
      <c r="N12" s="1">
        <v>0.05</v>
      </c>
      <c r="O12" s="1">
        <v>0.05</v>
      </c>
      <c r="P12" s="1">
        <v>0.05</v>
      </c>
      <c r="Q12" s="1">
        <v>0.05</v>
      </c>
      <c r="R12" s="1">
        <v>0.05</v>
      </c>
      <c r="S12" s="1">
        <v>0.05</v>
      </c>
      <c r="T12" s="1">
        <v>0.05</v>
      </c>
      <c r="U12" s="1">
        <v>0.05</v>
      </c>
      <c r="V12" s="1">
        <v>0.05</v>
      </c>
      <c r="W12" s="1">
        <v>0.05</v>
      </c>
      <c r="X12" s="1">
        <v>0.04</v>
      </c>
      <c r="Y12" s="1">
        <v>0.04</v>
      </c>
      <c r="Z12" s="1">
        <v>0.04</v>
      </c>
      <c r="AA12" s="1">
        <v>0.04</v>
      </c>
      <c r="AB12" s="1">
        <v>0.04</v>
      </c>
      <c r="AC12" s="1">
        <v>0.03</v>
      </c>
    </row>
    <row r="13" spans="1:84" ht="16" customHeight="1" x14ac:dyDescent="0.2">
      <c r="A13" s="11"/>
      <c r="B13" s="9" t="s">
        <v>4</v>
      </c>
      <c r="C13" s="13">
        <f t="shared" ref="C13:G13" si="18">C14/C11</f>
        <v>0.1510110644792064</v>
      </c>
      <c r="D13" s="13">
        <f t="shared" si="18"/>
        <v>0.24756519007225888</v>
      </c>
      <c r="E13" s="13">
        <f t="shared" si="18"/>
        <v>0.29023477373256212</v>
      </c>
      <c r="F13" s="13">
        <f t="shared" si="18"/>
        <v>0.31135724331926862</v>
      </c>
      <c r="G13" s="13">
        <f t="shared" si="18"/>
        <v>0.33821690191173842</v>
      </c>
      <c r="H13" s="1">
        <v>0.27676564901091683</v>
      </c>
      <c r="I13" s="1">
        <v>0.32380864272361276</v>
      </c>
      <c r="J13" s="1">
        <v>0.32710809873472224</v>
      </c>
      <c r="K13" s="1">
        <v>0.33</v>
      </c>
      <c r="L13" s="1">
        <v>0.33500000000000002</v>
      </c>
      <c r="M13" s="1">
        <v>0.34</v>
      </c>
      <c r="N13" s="1">
        <v>0.34499999999999997</v>
      </c>
      <c r="O13" s="1">
        <v>0.35</v>
      </c>
      <c r="P13" s="1">
        <v>0.35</v>
      </c>
      <c r="Q13" s="1">
        <v>0.35</v>
      </c>
      <c r="R13" s="1">
        <v>0.35</v>
      </c>
      <c r="S13" s="1">
        <v>0.35</v>
      </c>
      <c r="T13" s="1">
        <v>0.35</v>
      </c>
      <c r="U13" s="1">
        <v>0.35</v>
      </c>
      <c r="V13" s="1">
        <v>0.35</v>
      </c>
      <c r="W13" s="1">
        <v>0.35</v>
      </c>
      <c r="X13" s="1">
        <v>0.35</v>
      </c>
      <c r="Y13" s="1">
        <v>0.35</v>
      </c>
      <c r="Z13" s="1">
        <v>0.35</v>
      </c>
      <c r="AA13" s="1">
        <v>0.35</v>
      </c>
      <c r="AB13" s="1">
        <v>0.35</v>
      </c>
      <c r="AC13" s="1"/>
    </row>
    <row r="14" spans="1:84" ht="17" customHeight="1" x14ac:dyDescent="0.2">
      <c r="A14" s="11"/>
      <c r="B14" s="9" t="s">
        <v>3</v>
      </c>
      <c r="C14" s="37">
        <v>1979</v>
      </c>
      <c r="D14" s="37">
        <v>1576</v>
      </c>
      <c r="E14" s="37">
        <v>1706</v>
      </c>
      <c r="F14" s="37">
        <v>1771</v>
      </c>
      <c r="G14" s="37">
        <v>1893</v>
      </c>
      <c r="H14" s="12">
        <f t="shared" ref="H14:J14" si="19">H11*H13</f>
        <v>1557.8999999999999</v>
      </c>
      <c r="I14" s="12">
        <f t="shared" si="19"/>
        <v>2030.0599999999995</v>
      </c>
      <c r="J14" s="12">
        <f t="shared" si="19"/>
        <v>2188.17</v>
      </c>
      <c r="K14" s="12">
        <f t="shared" ref="K14:AB14" si="20">K11*K13</f>
        <v>2339.9661119999996</v>
      </c>
      <c r="L14" s="12">
        <f t="shared" si="20"/>
        <v>2517.9453526399998</v>
      </c>
      <c r="M14" s="12">
        <f t="shared" si="20"/>
        <v>2708.8582241536001</v>
      </c>
      <c r="N14" s="12">
        <f t="shared" si="20"/>
        <v>2886.1290932342395</v>
      </c>
      <c r="O14" s="12">
        <f t="shared" si="20"/>
        <v>3074.3549036625595</v>
      </c>
      <c r="P14" s="12">
        <f t="shared" si="20"/>
        <v>3228.0726488456876</v>
      </c>
      <c r="Q14" s="12">
        <f t="shared" si="20"/>
        <v>3389.4762812879717</v>
      </c>
      <c r="R14" s="12">
        <f t="shared" si="20"/>
        <v>3558.9500953523702</v>
      </c>
      <c r="S14" s="12">
        <f t="shared" si="20"/>
        <v>3736.897600119989</v>
      </c>
      <c r="T14" s="12">
        <f t="shared" si="20"/>
        <v>3923.7424801259885</v>
      </c>
      <c r="U14" s="12">
        <f t="shared" si="20"/>
        <v>4119.9296041322877</v>
      </c>
      <c r="V14" s="12">
        <f t="shared" si="20"/>
        <v>4325.9260843389029</v>
      </c>
      <c r="W14" s="12">
        <f t="shared" si="20"/>
        <v>4542.2223885558478</v>
      </c>
      <c r="X14" s="12">
        <f t="shared" si="20"/>
        <v>4723.9112840980824</v>
      </c>
      <c r="Y14" s="12">
        <f t="shared" si="20"/>
        <v>4912.8677354620058</v>
      </c>
      <c r="Z14" s="12">
        <f t="shared" si="20"/>
        <v>5109.3824448804862</v>
      </c>
      <c r="AA14" s="12">
        <f t="shared" si="20"/>
        <v>5313.7577426757061</v>
      </c>
      <c r="AB14" s="12">
        <f t="shared" si="20"/>
        <v>5526.3080523827348</v>
      </c>
      <c r="AC14" s="12"/>
    </row>
    <row r="15" spans="1:84" ht="17" customHeight="1" x14ac:dyDescent="0.2">
      <c r="A15" s="11"/>
      <c r="B15" s="9" t="s">
        <v>12</v>
      </c>
      <c r="C15" s="36">
        <v>3977</v>
      </c>
      <c r="D15" s="37">
        <v>9127</v>
      </c>
      <c r="E15" s="37">
        <v>9804</v>
      </c>
      <c r="F15" s="37">
        <v>10072</v>
      </c>
      <c r="G15" s="37">
        <v>11269</v>
      </c>
      <c r="H15" s="21">
        <v>11000</v>
      </c>
      <c r="I15" s="21">
        <v>10800</v>
      </c>
      <c r="J15" s="21">
        <v>10600</v>
      </c>
      <c r="K15" s="21">
        <v>10400</v>
      </c>
      <c r="L15" s="21">
        <v>10200</v>
      </c>
      <c r="M15" s="21">
        <v>10000</v>
      </c>
      <c r="N15" s="21">
        <v>9800</v>
      </c>
      <c r="O15" s="21">
        <v>9600</v>
      </c>
      <c r="P15" s="21">
        <v>9400</v>
      </c>
      <c r="Q15" s="21">
        <v>9200</v>
      </c>
      <c r="R15" s="21">
        <v>9000</v>
      </c>
      <c r="S15" s="21">
        <v>8800</v>
      </c>
      <c r="T15" s="21">
        <v>8600</v>
      </c>
      <c r="U15" s="21">
        <v>8400</v>
      </c>
      <c r="V15" s="21">
        <v>8200</v>
      </c>
      <c r="W15" s="21">
        <v>8000</v>
      </c>
      <c r="X15" s="21">
        <v>7800</v>
      </c>
      <c r="Y15" s="21">
        <v>7600</v>
      </c>
      <c r="Z15" s="21">
        <v>7400</v>
      </c>
      <c r="AA15" s="21">
        <v>7200</v>
      </c>
      <c r="AB15" s="21">
        <v>7000</v>
      </c>
      <c r="AC15" s="12"/>
    </row>
    <row r="16" spans="1:84" ht="17" customHeight="1" x14ac:dyDescent="0.2">
      <c r="A16" s="1">
        <v>4.2999999999999997E-2</v>
      </c>
      <c r="B16" s="9" t="s">
        <v>28</v>
      </c>
      <c r="C16" s="36">
        <v>155</v>
      </c>
      <c r="D16" s="37">
        <v>333</v>
      </c>
      <c r="E16" s="37">
        <v>473</v>
      </c>
      <c r="F16" s="37">
        <v>496</v>
      </c>
      <c r="G16" s="37">
        <v>501</v>
      </c>
      <c r="H16" s="12">
        <f>-$A$16*H15</f>
        <v>-472.99999999999994</v>
      </c>
      <c r="I16" s="12">
        <f t="shared" ref="I16:AB16" si="21">-$A$16*I15</f>
        <v>-464.4</v>
      </c>
      <c r="J16" s="12">
        <f t="shared" si="21"/>
        <v>-455.79999999999995</v>
      </c>
      <c r="K16" s="12">
        <f t="shared" si="21"/>
        <v>-447.2</v>
      </c>
      <c r="L16" s="12">
        <f t="shared" si="21"/>
        <v>-438.59999999999997</v>
      </c>
      <c r="M16" s="12">
        <f t="shared" si="21"/>
        <v>-429.99999999999994</v>
      </c>
      <c r="N16" s="12">
        <f t="shared" si="21"/>
        <v>-421.4</v>
      </c>
      <c r="O16" s="12">
        <f t="shared" si="21"/>
        <v>-412.79999999999995</v>
      </c>
      <c r="P16" s="12">
        <f t="shared" si="21"/>
        <v>-404.2</v>
      </c>
      <c r="Q16" s="12">
        <f t="shared" si="21"/>
        <v>-395.59999999999997</v>
      </c>
      <c r="R16" s="12">
        <f t="shared" si="21"/>
        <v>-386.99999999999994</v>
      </c>
      <c r="S16" s="12">
        <f t="shared" si="21"/>
        <v>-378.4</v>
      </c>
      <c r="T16" s="12">
        <f t="shared" si="21"/>
        <v>-369.79999999999995</v>
      </c>
      <c r="U16" s="12">
        <f t="shared" si="21"/>
        <v>-361.2</v>
      </c>
      <c r="V16" s="12">
        <f t="shared" si="21"/>
        <v>-352.59999999999997</v>
      </c>
      <c r="W16" s="12">
        <f t="shared" si="21"/>
        <v>-344</v>
      </c>
      <c r="X16" s="12">
        <f t="shared" si="21"/>
        <v>-335.4</v>
      </c>
      <c r="Y16" s="12">
        <f t="shared" si="21"/>
        <v>-326.79999999999995</v>
      </c>
      <c r="Z16" s="12">
        <f t="shared" si="21"/>
        <v>-318.2</v>
      </c>
      <c r="AA16" s="12">
        <f t="shared" si="21"/>
        <v>-309.59999999999997</v>
      </c>
      <c r="AB16" s="12">
        <f t="shared" si="21"/>
        <v>-301</v>
      </c>
      <c r="AC16" s="12"/>
    </row>
    <row r="17" spans="1:29" x14ac:dyDescent="0.2">
      <c r="A17" s="1">
        <v>0.21</v>
      </c>
      <c r="B17" s="9" t="s">
        <v>29</v>
      </c>
      <c r="C17" s="36">
        <v>1298</v>
      </c>
      <c r="D17" s="37">
        <v>994</v>
      </c>
      <c r="E17" s="37">
        <v>1340</v>
      </c>
      <c r="F17" s="37">
        <v>1542</v>
      </c>
      <c r="G17" s="37">
        <v>1294</v>
      </c>
      <c r="H17" s="12">
        <f>(H14+H16)*(1-$A$17)</f>
        <v>857.07099999999991</v>
      </c>
      <c r="I17" s="12">
        <f t="shared" ref="I17:AB17" si="22">(I14+I16)*(1-$A$17)</f>
        <v>1236.8713999999995</v>
      </c>
      <c r="J17" s="12">
        <f t="shared" si="22"/>
        <v>1368.5723000000003</v>
      </c>
      <c r="K17" s="12">
        <f t="shared" si="22"/>
        <v>1495.2852284799997</v>
      </c>
      <c r="L17" s="12">
        <f t="shared" si="22"/>
        <v>1642.6828285856</v>
      </c>
      <c r="M17" s="12">
        <f t="shared" si="22"/>
        <v>1800.2979970813442</v>
      </c>
      <c r="N17" s="12">
        <f t="shared" si="22"/>
        <v>1947.1359836550491</v>
      </c>
      <c r="O17" s="12">
        <f t="shared" si="22"/>
        <v>2102.6283738934221</v>
      </c>
      <c r="P17" s="12">
        <f t="shared" si="22"/>
        <v>2230.8593925880932</v>
      </c>
      <c r="Q17" s="12">
        <f t="shared" si="22"/>
        <v>2365.1622622174978</v>
      </c>
      <c r="R17" s="12">
        <f t="shared" si="22"/>
        <v>2505.8405753283728</v>
      </c>
      <c r="S17" s="12">
        <f t="shared" si="22"/>
        <v>2653.2131040947911</v>
      </c>
      <c r="T17" s="12">
        <f t="shared" si="22"/>
        <v>2807.6145592995308</v>
      </c>
      <c r="U17" s="12">
        <f t="shared" si="22"/>
        <v>2969.3963872645077</v>
      </c>
      <c r="V17" s="12">
        <f t="shared" si="22"/>
        <v>3138.9276066277334</v>
      </c>
      <c r="W17" s="12">
        <f t="shared" si="22"/>
        <v>3316.59568695912</v>
      </c>
      <c r="X17" s="12">
        <f t="shared" si="22"/>
        <v>3466.9239144374856</v>
      </c>
      <c r="Y17" s="12">
        <f t="shared" si="22"/>
        <v>3622.9935110149845</v>
      </c>
      <c r="Z17" s="12">
        <f t="shared" si="22"/>
        <v>3785.0341314555844</v>
      </c>
      <c r="AA17" s="12">
        <f t="shared" si="22"/>
        <v>3953.2846167138077</v>
      </c>
      <c r="AB17" s="12">
        <f t="shared" si="22"/>
        <v>4127.9933613823605</v>
      </c>
      <c r="AC17" s="37">
        <f>AB17*(1+AC12)/(C28-AC12)</f>
        <v>60740.473746054726</v>
      </c>
    </row>
    <row r="18" spans="1:29" x14ac:dyDescent="0.2">
      <c r="A18" s="4"/>
      <c r="B18" s="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9" x14ac:dyDescent="0.2">
      <c r="A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x14ac:dyDescent="0.2">
      <c r="A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9" x14ac:dyDescent="0.2">
      <c r="A21" s="25"/>
      <c r="B21" s="22"/>
      <c r="C21" s="26">
        <v>44214</v>
      </c>
      <c r="D21" s="27" t="s">
        <v>6</v>
      </c>
      <c r="E21" s="28"/>
      <c r="F21" s="5"/>
      <c r="G21" s="29" t="s">
        <v>8</v>
      </c>
      <c r="H21" s="29"/>
      <c r="I21" s="29"/>
      <c r="J21" s="30"/>
      <c r="K21" s="30"/>
      <c r="L21" s="30"/>
      <c r="M21" s="5"/>
      <c r="N21" s="5"/>
      <c r="O21" s="5"/>
      <c r="P21" s="5"/>
      <c r="Q21" s="5"/>
      <c r="R21" s="5"/>
    </row>
    <row r="22" spans="1:29" ht="17" x14ac:dyDescent="0.2">
      <c r="A22" s="11" t="s">
        <v>0</v>
      </c>
      <c r="B22" s="9" t="s">
        <v>22</v>
      </c>
      <c r="C22" s="12">
        <f>C23*C24</f>
        <v>32616</v>
      </c>
      <c r="D22" s="12">
        <f>NPV($C$28,H17:AB17)+AC17/(1+C28)^(2040-2020)</f>
        <v>26647.801033772477</v>
      </c>
      <c r="E22" s="9" t="s">
        <v>11</v>
      </c>
      <c r="G22" s="19"/>
      <c r="H22" s="20" t="s">
        <v>24</v>
      </c>
      <c r="I22" s="20"/>
      <c r="J22" s="14">
        <f>R17</f>
        <v>2505.8405753283728</v>
      </c>
      <c r="K22" s="20" t="s">
        <v>11</v>
      </c>
      <c r="L22" s="20"/>
    </row>
    <row r="23" spans="1:29" x14ac:dyDescent="0.2">
      <c r="A23" s="11"/>
      <c r="B23" s="9" t="s">
        <v>23</v>
      </c>
      <c r="C23" s="21">
        <v>302</v>
      </c>
      <c r="D23" s="12">
        <f>C23*(1)</f>
        <v>302</v>
      </c>
      <c r="E23" s="9"/>
      <c r="G23" s="20"/>
      <c r="H23" s="20" t="s">
        <v>9</v>
      </c>
      <c r="I23" s="20"/>
      <c r="J23" s="32">
        <v>25</v>
      </c>
      <c r="K23" s="20"/>
      <c r="L23" s="20"/>
    </row>
    <row r="24" spans="1:29" x14ac:dyDescent="0.2">
      <c r="A24" s="11"/>
      <c r="B24" s="9" t="s">
        <v>7</v>
      </c>
      <c r="C24" s="35">
        <v>108</v>
      </c>
      <c r="D24" s="33">
        <f>D22/(D23)</f>
        <v>88.237751767458533</v>
      </c>
      <c r="E24" s="9" t="s">
        <v>11</v>
      </c>
      <c r="G24" s="20"/>
      <c r="H24" s="20" t="s">
        <v>19</v>
      </c>
      <c r="I24" s="20"/>
      <c r="J24" s="34">
        <v>0.75</v>
      </c>
      <c r="K24" s="9"/>
      <c r="L24" s="20"/>
      <c r="S24" s="7"/>
    </row>
    <row r="25" spans="1:29" x14ac:dyDescent="0.2">
      <c r="A25" s="11"/>
      <c r="B25" s="9" t="s">
        <v>5</v>
      </c>
      <c r="C25" s="9"/>
      <c r="D25" s="17">
        <f>D24/C24-1</f>
        <v>-0.18298377993093951</v>
      </c>
      <c r="E25" s="9"/>
      <c r="F25" s="6"/>
      <c r="G25" s="20"/>
      <c r="H25" s="20" t="s">
        <v>25</v>
      </c>
      <c r="I25" s="20"/>
      <c r="J25" s="36">
        <f>C22</f>
        <v>32616</v>
      </c>
      <c r="K25" s="20" t="s">
        <v>11</v>
      </c>
      <c r="L25" s="20"/>
      <c r="R25" s="8"/>
    </row>
    <row r="26" spans="1:29" x14ac:dyDescent="0.2">
      <c r="A26" s="11"/>
      <c r="B26" s="9"/>
      <c r="C26" s="9"/>
      <c r="D26" s="10"/>
      <c r="E26" s="9"/>
      <c r="F26" s="6"/>
      <c r="G26" s="20"/>
      <c r="H26" s="20" t="s">
        <v>26</v>
      </c>
      <c r="I26" s="20"/>
      <c r="J26" s="14">
        <f>SUM(H17:R17)*J24</f>
        <v>14664.305506372033</v>
      </c>
      <c r="K26" s="20" t="s">
        <v>11</v>
      </c>
      <c r="L26" s="20"/>
      <c r="R26" s="8"/>
    </row>
    <row r="27" spans="1:29" x14ac:dyDescent="0.2">
      <c r="A27" s="9"/>
      <c r="B27" s="9"/>
      <c r="C27" s="9"/>
      <c r="D27" s="10"/>
      <c r="E27" s="10"/>
      <c r="G27" s="20"/>
      <c r="H27" s="20" t="s">
        <v>27</v>
      </c>
      <c r="I27" s="20"/>
      <c r="J27" s="14">
        <f>J23*J22</f>
        <v>62646.014383209316</v>
      </c>
      <c r="K27" s="20" t="s">
        <v>11</v>
      </c>
      <c r="L27" s="20"/>
      <c r="M27" s="3"/>
      <c r="N27" s="3"/>
      <c r="O27" s="3"/>
      <c r="P27" s="3"/>
      <c r="Q27" s="3"/>
      <c r="R27" s="3"/>
      <c r="S27" s="3"/>
      <c r="T27" s="3"/>
      <c r="U27" s="3"/>
    </row>
    <row r="28" spans="1:29" x14ac:dyDescent="0.2">
      <c r="A28" s="9"/>
      <c r="B28" s="10" t="s">
        <v>14</v>
      </c>
      <c r="C28" s="1">
        <v>0.1</v>
      </c>
      <c r="D28" s="16"/>
      <c r="E28" s="9"/>
      <c r="G28" s="20"/>
      <c r="H28" s="20" t="s">
        <v>17</v>
      </c>
      <c r="I28" s="20"/>
      <c r="J28" s="14">
        <f>J27+J26</f>
        <v>77310.319889581355</v>
      </c>
      <c r="K28" s="20" t="s">
        <v>11</v>
      </c>
      <c r="L28" s="20"/>
    </row>
    <row r="29" spans="1:29" x14ac:dyDescent="0.2">
      <c r="A29" s="9"/>
      <c r="B29" s="15"/>
      <c r="C29" s="13"/>
      <c r="D29" s="9"/>
      <c r="E29" s="9"/>
      <c r="G29" s="20"/>
      <c r="H29" s="20" t="s">
        <v>16</v>
      </c>
      <c r="I29" s="20"/>
      <c r="J29" s="17">
        <f>(J28/J25)^0.1-1</f>
        <v>9.0135988505397613E-2</v>
      </c>
      <c r="K29" s="20"/>
      <c r="L29" s="20"/>
    </row>
    <row r="30" spans="1:29" x14ac:dyDescent="0.2">
      <c r="G30" s="9"/>
      <c r="H30" s="9"/>
      <c r="I30" s="9"/>
      <c r="J30" s="9"/>
      <c r="K30" s="9"/>
      <c r="L30" s="9"/>
    </row>
    <row r="31" spans="1:29" x14ac:dyDescent="0.2">
      <c r="A31" s="22"/>
      <c r="B31" s="38" t="s">
        <v>10</v>
      </c>
      <c r="C31" s="38"/>
      <c r="D31" s="31" t="s">
        <v>5</v>
      </c>
      <c r="E31" s="22"/>
      <c r="V31" s="7"/>
    </row>
    <row r="32" spans="1:29" x14ac:dyDescent="0.2">
      <c r="A32" s="10" t="s">
        <v>13</v>
      </c>
      <c r="B32" s="13"/>
      <c r="C32" s="13">
        <v>0.04</v>
      </c>
      <c r="D32" s="17">
        <f t="shared" ref="D32:D40" si="23">((NPV(C32,$H$17:$AB$17)+($AB$17*(1+$AC$12)/(C32-$AC$12))/(1+C32)^(2040-2020))/$D$23)/$C$24-1</f>
        <v>5.9488860817537912</v>
      </c>
      <c r="E32" s="9"/>
    </row>
    <row r="33" spans="1:5" x14ac:dyDescent="0.2">
      <c r="A33" s="9"/>
      <c r="B33" s="13"/>
      <c r="C33" s="13">
        <v>0.06</v>
      </c>
      <c r="D33" s="17">
        <f t="shared" si="23"/>
        <v>1.1561362399270707</v>
      </c>
      <c r="E33" s="9"/>
    </row>
    <row r="34" spans="1:5" x14ac:dyDescent="0.2">
      <c r="A34" s="9"/>
      <c r="B34" s="13"/>
      <c r="C34" s="13">
        <v>0.08</v>
      </c>
      <c r="D34" s="17">
        <f t="shared" si="23"/>
        <v>0.21223452368877771</v>
      </c>
      <c r="E34" s="9"/>
    </row>
    <row r="35" spans="1:5" x14ac:dyDescent="0.2">
      <c r="A35" s="9"/>
      <c r="B35" s="13"/>
      <c r="C35" s="13">
        <v>0.1</v>
      </c>
      <c r="D35" s="17">
        <f t="shared" si="23"/>
        <v>-0.18298377993093951</v>
      </c>
      <c r="E35" s="9"/>
    </row>
    <row r="36" spans="1:5" x14ac:dyDescent="0.2">
      <c r="A36" s="9"/>
      <c r="B36" s="13"/>
      <c r="C36" s="13">
        <v>0.12</v>
      </c>
      <c r="D36" s="17">
        <f t="shared" si="23"/>
        <v>-0.39637972204406779</v>
      </c>
      <c r="E36" s="9"/>
    </row>
    <row r="37" spans="1:5" x14ac:dyDescent="0.2">
      <c r="A37" s="9"/>
      <c r="B37" s="13"/>
      <c r="C37" s="13">
        <v>0.14000000000000001</v>
      </c>
      <c r="D37" s="17">
        <f t="shared" si="23"/>
        <v>-0.52797806993094065</v>
      </c>
      <c r="E37" s="9"/>
    </row>
    <row r="38" spans="1:5" x14ac:dyDescent="0.2">
      <c r="A38" s="9"/>
      <c r="B38" s="13"/>
      <c r="C38" s="13">
        <v>0.16</v>
      </c>
      <c r="D38" s="17">
        <f t="shared" si="23"/>
        <v>-0.61616728771656692</v>
      </c>
      <c r="E38" s="9"/>
    </row>
    <row r="39" spans="1:5" x14ac:dyDescent="0.2">
      <c r="A39" s="9"/>
      <c r="B39" s="13"/>
      <c r="C39" s="13">
        <v>0.18</v>
      </c>
      <c r="D39" s="17">
        <f t="shared" si="23"/>
        <v>-0.67877651285110685</v>
      </c>
      <c r="E39" s="9"/>
    </row>
    <row r="40" spans="1:5" x14ac:dyDescent="0.2">
      <c r="A40" s="9"/>
      <c r="B40" s="13"/>
      <c r="C40" s="13">
        <v>0.2</v>
      </c>
      <c r="D40" s="17">
        <f t="shared" si="23"/>
        <v>-0.72517198428009766</v>
      </c>
      <c r="E40" s="9"/>
    </row>
    <row r="41" spans="1:5" x14ac:dyDescent="0.2">
      <c r="A41" s="9"/>
      <c r="B41" s="13"/>
      <c r="C41" s="9"/>
      <c r="D41" s="9"/>
      <c r="E41" s="9"/>
    </row>
  </sheetData>
  <mergeCells count="1">
    <mergeCell ref="B31:C31"/>
  </mergeCells>
  <conditionalFormatting sqref="L6:L8">
    <cfRule type="top10" dxfId="3" priority="9" percent="1" rank="10"/>
  </conditionalFormatting>
  <conditionalFormatting sqref="G6:J8">
    <cfRule type="top10" dxfId="2" priority="8" percent="1" rank="10"/>
  </conditionalFormatting>
  <conditionalFormatting sqref="L9">
    <cfRule type="top10" dxfId="1" priority="6" percent="1" rank="10"/>
  </conditionalFormatting>
  <conditionalFormatting sqref="L2:L5">
    <cfRule type="top10" dxfId="0" priority="4" percent="1" rank="10"/>
  </conditionalFormatting>
  <conditionalFormatting sqref="D25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10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2021-01-18T15:06:10Z</dcterms:modified>
</cp:coreProperties>
</file>