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Square 2021/Extra Grafiken/"/>
    </mc:Choice>
  </mc:AlternateContent>
  <xr:revisionPtr revIDLastSave="0" documentId="13_ncr:1_{77FF5B65-6AA4-2642-BF7D-EA588F018EDF}" xr6:coauthVersionLast="47" xr6:coauthVersionMax="47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11" i="1" l="1"/>
  <c r="I11" i="1" s="1"/>
  <c r="J11" i="1" s="1"/>
  <c r="J14" i="1" s="1"/>
  <c r="H14" i="1" l="1"/>
  <c r="I14" i="1"/>
  <c r="J25" i="1"/>
  <c r="K11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H16" i="1" l="1"/>
  <c r="H17" i="1" s="1"/>
  <c r="D23" i="1" l="1"/>
  <c r="I17" i="1" l="1"/>
  <c r="J17" i="1"/>
  <c r="G13" i="1" l="1"/>
  <c r="F13" i="1"/>
  <c r="E13" i="1"/>
  <c r="D13" i="1"/>
  <c r="C13" i="1"/>
  <c r="G12" i="1"/>
  <c r="F12" i="1"/>
  <c r="E12" i="1"/>
  <c r="D12" i="1"/>
  <c r="L11" i="1" l="1"/>
  <c r="K14" i="1"/>
  <c r="K17" i="1" s="1"/>
  <c r="M11" i="1" l="1"/>
  <c r="L14" i="1"/>
  <c r="L17" i="1" s="1"/>
  <c r="M14" i="1" l="1"/>
  <c r="M17" i="1" s="1"/>
  <c r="N11" i="1"/>
  <c r="N14" i="1" l="1"/>
  <c r="N17" i="1" s="1"/>
  <c r="O11" i="1"/>
  <c r="O14" i="1" l="1"/>
  <c r="O17" i="1" s="1"/>
  <c r="P11" i="1"/>
  <c r="Q11" i="1" l="1"/>
  <c r="P14" i="1"/>
  <c r="P17" i="1" s="1"/>
  <c r="R11" i="1" l="1"/>
  <c r="Q14" i="1"/>
  <c r="Q17" i="1" s="1"/>
  <c r="S11" i="1" l="1"/>
  <c r="R14" i="1"/>
  <c r="R17" i="1" l="1"/>
  <c r="J26" i="1" s="1"/>
  <c r="T11" i="1"/>
  <c r="S14" i="1"/>
  <c r="S17" i="1" s="1"/>
  <c r="J22" i="1" l="1"/>
  <c r="U11" i="1"/>
  <c r="T14" i="1"/>
  <c r="T17" i="1" s="1"/>
  <c r="J27" i="1" l="1"/>
  <c r="J28" i="1" s="1"/>
  <c r="J29" i="1" s="1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33" i="1" l="1"/>
  <c r="D32" i="1"/>
  <c r="D37" i="1"/>
  <c r="D39" i="1"/>
  <c r="D34" i="1"/>
  <c r="D35" i="1"/>
  <c r="D36" i="1"/>
  <c r="D38" i="1"/>
  <c r="D40" i="1"/>
  <c r="AC17" i="1"/>
  <c r="D22" i="1" s="1"/>
  <c r="D24" i="1" s="1"/>
  <c r="D25" i="1" s="1"/>
</calcChain>
</file>

<file path=xl/sharedStrings.xml><?xml version="1.0" encoding="utf-8"?>
<sst xmlns="http://schemas.openxmlformats.org/spreadsheetml/2006/main" count="37" uniqueCount="30">
  <si>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</si>
  <si>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</si>
  <si>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</si>
  <si>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</si>
  <si>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</si>
  <si>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</si>
  <si>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</si>
  <si>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</si>
  <si>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</si>
  <si>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Renditeerwartung</t>
  </si>
  <si>
    <t>USD</t>
  </si>
  <si>
    <t>Verschuldung</t>
  </si>
  <si>
    <t>Renditetabelle</t>
  </si>
  <si>
    <t>Diskontierungsfaktor (WACC)</t>
  </si>
  <si>
    <t>Prognose »</t>
  </si>
  <si>
    <t>Gesamtrendite</t>
  </si>
  <si>
    <t>Umsatz</t>
  </si>
  <si>
    <t>Ausschüttungsquote</t>
  </si>
  <si>
    <t>Terminal Value</t>
  </si>
  <si>
    <t>Alle Angaben in Mio. USD</t>
  </si>
  <si>
    <t>Marktkapitalisierung, Mio.</t>
  </si>
  <si>
    <t>Anzahl Aktien (diluted), Mio.</t>
  </si>
  <si>
    <t>Marktkap. heute, Mio.</t>
  </si>
  <si>
    <t>Zinszahlung (XX% Zinsen)</t>
  </si>
  <si>
    <t>Gewinn 2031, Mio.</t>
  </si>
  <si>
    <t>KGV 2031</t>
  </si>
  <si>
    <t>Dividenden bis 2031, Mio.</t>
  </si>
  <si>
    <t>Marktkap. 2031, Mio.</t>
  </si>
  <si>
    <t>Marktkap. + Div. 2031</t>
  </si>
  <si>
    <t>Gewinn (21% Unternehmenssteuer)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</si>
</sst>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#,##0.0"/>
    <numFmt numFmtId="166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165" fontId="0" fillId="2" borderId="0" xfId="0" applyNumberFormat="1" applyFill="1"/>
    <xf numFmtId="3" fontId="0" fillId="6" borderId="0" xfId="0" applyNumberFormat="1" applyFill="1"/>
    <xf numFmtId="3" fontId="0" fillId="6" borderId="0" xfId="0" applyNumberFormat="1" applyFont="1" applyFill="1"/>
    <xf numFmtId="166" fontId="5" fillId="3" borderId="0" xfId="1" applyNumberFormat="1" applyFont="1" applyFill="1"/>
    <xf numFmtId="9" fontId="0" fillId="5" borderId="0" xfId="1" applyNumberFormat="1" applyFont="1" applyFill="1"/>
    <xf numFmtId="0" fontId="3" fillId="6" borderId="0" xfId="0" applyFont="1" applyFill="1" applyAlignment="1">
      <alignment horizontal="right"/>
    </xf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1130300</xdr:colOff>
      <xdr:row>0</xdr:row>
      <xdr:rowOff>76200</xdr:rowOff>
    </xdr:from>
    <xdr:to>
      <xdr:col>2</xdr:col>
      <xdr:colOff>151500</xdr:colOff>
      <xdr:row>2</xdr:row>
      <xdr:rowOff>29800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1A0276E-FD05-E24F-B52D-414BFDC93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260600" y="76200"/>
          <a:ext cx="1485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="90" zoomScaleNormal="90" workbookViewId="0">
      <selection activeCell="F45" sqref="F45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19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2016</v>
      </c>
      <c r="D10" s="10">
        <v>2017</v>
      </c>
      <c r="E10" s="10">
        <v>2018</v>
      </c>
      <c r="F10" s="10">
        <v>2019</v>
      </c>
      <c r="G10" s="10">
        <v>2020</v>
      </c>
      <c r="H10" s="10">
        <v>2021</v>
      </c>
      <c r="I10" s="10">
        <v>2022</v>
      </c>
      <c r="J10" s="10">
        <v>2023</v>
      </c>
      <c r="K10" s="10">
        <v>2024</v>
      </c>
      <c r="L10" s="10">
        <v>2025</v>
      </c>
      <c r="M10" s="10">
        <v>2026</v>
      </c>
      <c r="N10" s="10">
        <v>2027</v>
      </c>
      <c r="O10" s="10">
        <v>2028</v>
      </c>
      <c r="P10" s="10">
        <v>2029</v>
      </c>
      <c r="Q10" s="10">
        <v>2030</v>
      </c>
      <c r="R10" s="10">
        <v>2031</v>
      </c>
      <c r="S10" s="10">
        <v>2032</v>
      </c>
      <c r="T10" s="10">
        <v>2033</v>
      </c>
      <c r="U10" s="10">
        <v>2034</v>
      </c>
      <c r="V10" s="10">
        <v>2035</v>
      </c>
      <c r="W10" s="10">
        <v>2036</v>
      </c>
      <c r="X10" s="10">
        <v>2037</v>
      </c>
      <c r="Y10" s="10">
        <v>2038</v>
      </c>
      <c r="Z10" s="10">
        <v>2039</v>
      </c>
      <c r="AA10" s="10">
        <v>2040</v>
      </c>
      <c r="AB10" s="10">
        <v>2041</v>
      </c>
      <c r="AC10" s="10" t="s">
        <v>18</v>
      </c>
    </row>
    <row r="11" spans="1:84" ht="17" x14ac:dyDescent="0.2">
      <c r="A11" s="11" t="s">
        <v>1</v>
      </c>
      <c r="B11" s="9" t="s">
        <v>16</v>
      </c>
      <c r="C11" s="37">
        <v>1708</v>
      </c>
      <c r="D11" s="37">
        <v>2214</v>
      </c>
      <c r="E11" s="37">
        <v>3298</v>
      </c>
      <c r="F11" s="37">
        <v>4714</v>
      </c>
      <c r="G11" s="37">
        <v>9498</v>
      </c>
      <c r="H11" s="12">
        <f t="shared" ref="H11:J11" si="0">G11*(1+H12)</f>
        <v>20420.7</v>
      </c>
      <c r="I11" s="12">
        <f t="shared" si="0"/>
        <v>22666.977000000003</v>
      </c>
      <c r="J11" s="12">
        <f t="shared" si="0"/>
        <v>25613.684010000001</v>
      </c>
      <c r="K11" s="12">
        <f>J11*(1+K12)</f>
        <v>30736.420812</v>
      </c>
      <c r="L11" s="12">
        <f t="shared" ref="L11" si="1">K11*(1+L12)</f>
        <v>36883.704974399996</v>
      </c>
      <c r="M11" s="12">
        <f t="shared" ref="M11" si="2">L11*(1+M12)</f>
        <v>44260.445969279994</v>
      </c>
      <c r="N11" s="12">
        <f t="shared" ref="N11" si="3">M11*(1+N12)</f>
        <v>50899.51286467199</v>
      </c>
      <c r="O11" s="12">
        <f t="shared" ref="O11" si="4">N11*(1+O12)</f>
        <v>58534.439794372782</v>
      </c>
      <c r="P11" s="12">
        <f t="shared" ref="P11" si="5">O11*(1+P12)</f>
        <v>67314.6057635287</v>
      </c>
      <c r="Q11" s="12">
        <f t="shared" ref="Q11" si="6">P11*(1+Q12)</f>
        <v>77411.796628058</v>
      </c>
      <c r="R11" s="12">
        <f t="shared" ref="R11" si="7">Q11*(1+R12)</f>
        <v>89023.566122266697</v>
      </c>
      <c r="S11" s="12">
        <f t="shared" ref="S11" si="8">R11*(1+S12)</f>
        <v>97925.922734493375</v>
      </c>
      <c r="T11" s="12">
        <f t="shared" ref="T11" si="9">S11*(1+T12)</f>
        <v>107718.51500794273</v>
      </c>
      <c r="U11" s="12">
        <f t="shared" ref="U11" si="10">T11*(1+U12)</f>
        <v>118490.366508737</v>
      </c>
      <c r="V11" s="12">
        <f t="shared" ref="V11" si="11">U11*(1+V12)</f>
        <v>130339.40315961071</v>
      </c>
      <c r="W11" s="12">
        <f t="shared" ref="W11" si="12">V11*(1+W12)</f>
        <v>143373.3434755718</v>
      </c>
      <c r="X11" s="12">
        <f t="shared" ref="X11" si="13">W11*(1+X12)</f>
        <v>150542.01064935041</v>
      </c>
      <c r="Y11" s="12">
        <f t="shared" ref="Y11" si="14">X11*(1+Y12)</f>
        <v>158069.11118181795</v>
      </c>
      <c r="Z11" s="12">
        <f t="shared" ref="Z11" si="15">Y11*(1+Z12)</f>
        <v>165972.56674090886</v>
      </c>
      <c r="AA11" s="12">
        <f t="shared" ref="AA11" si="16">Z11*(1+AA12)</f>
        <v>174271.19507795433</v>
      </c>
      <c r="AB11" s="12">
        <f t="shared" ref="AB11" si="17">AA11*(1+AB12)</f>
        <v>182984.75483185204</v>
      </c>
      <c r="AC11" s="12"/>
    </row>
    <row r="12" spans="1:84" x14ac:dyDescent="0.2">
      <c r="A12" s="11"/>
      <c r="B12" s="9" t="s">
        <v>2</v>
      </c>
      <c r="C12" s="13"/>
      <c r="D12" s="13">
        <f>D11/C11-1</f>
        <v>0.29625292740046838</v>
      </c>
      <c r="E12" s="13">
        <f>E11/D11-1</f>
        <v>0.48961156278229456</v>
      </c>
      <c r="F12" s="13">
        <f>F11/E11-1</f>
        <v>0.42935112189205582</v>
      </c>
      <c r="G12" s="13">
        <f>G11/F11-1</f>
        <v>1.0148493848112006</v>
      </c>
      <c r="H12" s="1">
        <v>1.1499999999999999</v>
      </c>
      <c r="I12" s="1">
        <v>0.11</v>
      </c>
      <c r="J12" s="1">
        <v>0.13</v>
      </c>
      <c r="K12" s="1">
        <v>0.2</v>
      </c>
      <c r="L12" s="1">
        <v>0.2</v>
      </c>
      <c r="M12" s="1">
        <v>0.2</v>
      </c>
      <c r="N12" s="1">
        <v>0.15</v>
      </c>
      <c r="O12" s="1">
        <v>0.15</v>
      </c>
      <c r="P12" s="1">
        <v>0.15</v>
      </c>
      <c r="Q12" s="1">
        <v>0.15</v>
      </c>
      <c r="R12" s="1">
        <v>0.15</v>
      </c>
      <c r="S12" s="1">
        <v>0.1</v>
      </c>
      <c r="T12" s="1">
        <v>0.1</v>
      </c>
      <c r="U12" s="1">
        <v>0.1</v>
      </c>
      <c r="V12" s="1">
        <v>0.1</v>
      </c>
      <c r="W12" s="1">
        <v>0.1</v>
      </c>
      <c r="X12" s="1">
        <v>0.05</v>
      </c>
      <c r="Y12" s="1">
        <v>0.05</v>
      </c>
      <c r="Z12" s="1">
        <v>0.05</v>
      </c>
      <c r="AA12" s="1">
        <v>0.05</v>
      </c>
      <c r="AB12" s="1">
        <v>0.05</v>
      </c>
      <c r="AC12" s="1">
        <v>0.03</v>
      </c>
    </row>
    <row r="13" spans="1:84" ht="16" customHeight="1" x14ac:dyDescent="0.2">
      <c r="A13" s="11"/>
      <c r="B13" s="9" t="s">
        <v>4</v>
      </c>
      <c r="C13" s="13">
        <f t="shared" ref="C13:G13" si="18">C14/C11</f>
        <v>-9.9824355971896955E-2</v>
      </c>
      <c r="D13" s="13">
        <f t="shared" si="18"/>
        <v>-2.4480578139114726E-2</v>
      </c>
      <c r="E13" s="13">
        <f t="shared" si="18"/>
        <v>-1.1097634930260765E-2</v>
      </c>
      <c r="F13" s="13">
        <f t="shared" si="18"/>
        <v>5.6215528213831144E-3</v>
      </c>
      <c r="G13" s="13">
        <f t="shared" si="18"/>
        <v>-1.9793640766477155E-3</v>
      </c>
      <c r="H13" s="1">
        <v>8.0000000000000002E-3</v>
      </c>
      <c r="I13" s="1">
        <v>0.02</v>
      </c>
      <c r="J13" s="1">
        <v>0.05</v>
      </c>
      <c r="K13" s="1">
        <v>7.4999999999999997E-2</v>
      </c>
      <c r="L13" s="1">
        <v>0.1</v>
      </c>
      <c r="M13" s="1">
        <v>0.11</v>
      </c>
      <c r="N13" s="1">
        <v>0.12</v>
      </c>
      <c r="O13" s="1">
        <v>0.13</v>
      </c>
      <c r="P13" s="1">
        <v>0.14000000000000001</v>
      </c>
      <c r="Q13" s="1">
        <v>0.15</v>
      </c>
      <c r="R13" s="1">
        <v>0.16</v>
      </c>
      <c r="S13" s="1">
        <v>0.17</v>
      </c>
      <c r="T13" s="1">
        <v>0.18</v>
      </c>
      <c r="U13" s="1">
        <v>0.19</v>
      </c>
      <c r="V13" s="1">
        <v>0.2</v>
      </c>
      <c r="W13" s="1">
        <v>0.21</v>
      </c>
      <c r="X13" s="1">
        <v>0.22</v>
      </c>
      <c r="Y13" s="1">
        <v>0.23</v>
      </c>
      <c r="Z13" s="1">
        <v>0.24</v>
      </c>
      <c r="AA13" s="1">
        <v>0.25</v>
      </c>
      <c r="AB13" s="1">
        <v>0.25</v>
      </c>
      <c r="AC13" s="1"/>
    </row>
    <row r="14" spans="1:84" ht="17" customHeight="1" x14ac:dyDescent="0.2">
      <c r="A14" s="11"/>
      <c r="B14" s="9" t="s">
        <v>3</v>
      </c>
      <c r="C14" s="37">
        <v>-170.5</v>
      </c>
      <c r="D14" s="37">
        <v>-54.2</v>
      </c>
      <c r="E14" s="37">
        <v>-36.6</v>
      </c>
      <c r="F14" s="37">
        <v>26.5</v>
      </c>
      <c r="G14" s="37">
        <v>-18.8</v>
      </c>
      <c r="H14" s="12">
        <f t="shared" ref="H14:J14" si="19">H11*H13</f>
        <v>163.3656</v>
      </c>
      <c r="I14" s="12">
        <f t="shared" si="19"/>
        <v>453.33954000000006</v>
      </c>
      <c r="J14" s="12">
        <f t="shared" si="19"/>
        <v>1280.6842005000001</v>
      </c>
      <c r="K14" s="12">
        <f t="shared" ref="K14:AB14" si="20">K11*K13</f>
        <v>2305.2315608999997</v>
      </c>
      <c r="L14" s="12">
        <f t="shared" si="20"/>
        <v>3688.3704974399998</v>
      </c>
      <c r="M14" s="12">
        <f t="shared" si="20"/>
        <v>4868.6490566207995</v>
      </c>
      <c r="N14" s="12">
        <f t="shared" si="20"/>
        <v>6107.9415437606385</v>
      </c>
      <c r="O14" s="12">
        <f t="shared" si="20"/>
        <v>7609.4771732684621</v>
      </c>
      <c r="P14" s="12">
        <f t="shared" si="20"/>
        <v>9424.0448068940186</v>
      </c>
      <c r="Q14" s="12">
        <f t="shared" si="20"/>
        <v>11611.7694942087</v>
      </c>
      <c r="R14" s="12">
        <f t="shared" si="20"/>
        <v>14243.770579562672</v>
      </c>
      <c r="S14" s="12">
        <f t="shared" si="20"/>
        <v>16647.406864863875</v>
      </c>
      <c r="T14" s="12">
        <f t="shared" si="20"/>
        <v>19389.332701429688</v>
      </c>
      <c r="U14" s="12">
        <f t="shared" si="20"/>
        <v>22513.16963666003</v>
      </c>
      <c r="V14" s="12">
        <f t="shared" si="20"/>
        <v>26067.880631922144</v>
      </c>
      <c r="W14" s="12">
        <f t="shared" si="20"/>
        <v>30108.402129870079</v>
      </c>
      <c r="X14" s="12">
        <f t="shared" si="20"/>
        <v>33119.242342857091</v>
      </c>
      <c r="Y14" s="12">
        <f t="shared" si="20"/>
        <v>36355.895571818131</v>
      </c>
      <c r="Z14" s="12">
        <f t="shared" si="20"/>
        <v>39833.416017818126</v>
      </c>
      <c r="AA14" s="12">
        <f t="shared" si="20"/>
        <v>43567.798769488581</v>
      </c>
      <c r="AB14" s="12">
        <f t="shared" si="20"/>
        <v>45746.188707963011</v>
      </c>
      <c r="AC14" s="12"/>
    </row>
    <row r="15" spans="1:84" ht="17" hidden="1" customHeight="1" x14ac:dyDescent="0.2">
      <c r="A15" s="11"/>
      <c r="B15" s="9" t="s">
        <v>11</v>
      </c>
      <c r="C15" s="36"/>
      <c r="D15" s="37"/>
      <c r="E15" s="37"/>
      <c r="F15" s="37"/>
      <c r="G15" s="3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2"/>
    </row>
    <row r="16" spans="1:84" ht="16" hidden="1" customHeight="1" x14ac:dyDescent="0.2">
      <c r="A16" s="1">
        <v>0</v>
      </c>
      <c r="B16" s="9" t="s">
        <v>23</v>
      </c>
      <c r="C16" s="36"/>
      <c r="D16" s="37"/>
      <c r="E16" s="37"/>
      <c r="F16" s="37"/>
      <c r="G16" s="37"/>
      <c r="H16" s="12">
        <f>-$A$16*H15</f>
        <v>0</v>
      </c>
      <c r="I16" s="12">
        <f t="shared" ref="I16:AB16" si="21">-$A$16*I15</f>
        <v>0</v>
      </c>
      <c r="J16" s="12">
        <f t="shared" si="21"/>
        <v>0</v>
      </c>
      <c r="K16" s="12">
        <f t="shared" si="21"/>
        <v>0</v>
      </c>
      <c r="L16" s="12">
        <f t="shared" si="21"/>
        <v>0</v>
      </c>
      <c r="M16" s="12">
        <f t="shared" si="21"/>
        <v>0</v>
      </c>
      <c r="N16" s="12">
        <f t="shared" si="21"/>
        <v>0</v>
      </c>
      <c r="O16" s="12">
        <f t="shared" si="21"/>
        <v>0</v>
      </c>
      <c r="P16" s="12">
        <f t="shared" si="21"/>
        <v>0</v>
      </c>
      <c r="Q16" s="12">
        <f t="shared" si="21"/>
        <v>0</v>
      </c>
      <c r="R16" s="12">
        <f t="shared" si="21"/>
        <v>0</v>
      </c>
      <c r="S16" s="12">
        <f t="shared" si="21"/>
        <v>0</v>
      </c>
      <c r="T16" s="12">
        <f t="shared" si="21"/>
        <v>0</v>
      </c>
      <c r="U16" s="12">
        <f t="shared" si="21"/>
        <v>0</v>
      </c>
      <c r="V16" s="12">
        <f t="shared" si="21"/>
        <v>0</v>
      </c>
      <c r="W16" s="12">
        <f t="shared" si="21"/>
        <v>0</v>
      </c>
      <c r="X16" s="12">
        <f t="shared" si="21"/>
        <v>0</v>
      </c>
      <c r="Y16" s="12">
        <f t="shared" si="21"/>
        <v>0</v>
      </c>
      <c r="Z16" s="12">
        <f t="shared" si="21"/>
        <v>0</v>
      </c>
      <c r="AA16" s="12">
        <f t="shared" si="21"/>
        <v>0</v>
      </c>
      <c r="AB16" s="12">
        <f t="shared" si="21"/>
        <v>0</v>
      </c>
      <c r="AC16" s="12"/>
    </row>
    <row r="17" spans="1:29" x14ac:dyDescent="0.2">
      <c r="A17" s="1">
        <v>0.21</v>
      </c>
      <c r="B17" s="9" t="s">
        <v>29</v>
      </c>
      <c r="C17" s="36">
        <v>-171.6</v>
      </c>
      <c r="D17" s="37">
        <v>-62.8</v>
      </c>
      <c r="E17" s="37">
        <v>-38.5</v>
      </c>
      <c r="F17" s="37">
        <v>375.4</v>
      </c>
      <c r="G17" s="37">
        <v>213.1</v>
      </c>
      <c r="H17" s="12">
        <f>(H14+H16)*(1-$A$17)</f>
        <v>129.05882400000002</v>
      </c>
      <c r="I17" s="12">
        <f t="shared" ref="I17:AB17" si="22">(I14+I16)*(1-$A$17)</f>
        <v>358.13823660000008</v>
      </c>
      <c r="J17" s="12">
        <f t="shared" si="22"/>
        <v>1011.7405183950001</v>
      </c>
      <c r="K17" s="12">
        <f t="shared" si="22"/>
        <v>1821.1329331109998</v>
      </c>
      <c r="L17" s="12">
        <f t="shared" si="22"/>
        <v>2913.8126929775999</v>
      </c>
      <c r="M17" s="12">
        <f t="shared" si="22"/>
        <v>3846.2327547304317</v>
      </c>
      <c r="N17" s="12">
        <f t="shared" si="22"/>
        <v>4825.2738195709044</v>
      </c>
      <c r="O17" s="12">
        <f t="shared" si="22"/>
        <v>6011.4869668820857</v>
      </c>
      <c r="P17" s="12">
        <f t="shared" si="22"/>
        <v>7444.9953974462751</v>
      </c>
      <c r="Q17" s="12">
        <f t="shared" si="22"/>
        <v>9173.2979004248737</v>
      </c>
      <c r="R17" s="12">
        <f t="shared" si="22"/>
        <v>11252.578757854511</v>
      </c>
      <c r="S17" s="12">
        <f t="shared" si="22"/>
        <v>13151.451423242463</v>
      </c>
      <c r="T17" s="12">
        <f t="shared" si="22"/>
        <v>15317.572834129454</v>
      </c>
      <c r="U17" s="12">
        <f t="shared" si="22"/>
        <v>17785.404012961426</v>
      </c>
      <c r="V17" s="12">
        <f t="shared" si="22"/>
        <v>20593.625699218494</v>
      </c>
      <c r="W17" s="12">
        <f t="shared" si="22"/>
        <v>23785.637682597364</v>
      </c>
      <c r="X17" s="12">
        <f t="shared" si="22"/>
        <v>26164.201450857105</v>
      </c>
      <c r="Y17" s="12">
        <f t="shared" si="22"/>
        <v>28721.157501736325</v>
      </c>
      <c r="Z17" s="12">
        <f t="shared" si="22"/>
        <v>31468.398654076322</v>
      </c>
      <c r="AA17" s="12">
        <f t="shared" si="22"/>
        <v>34418.561027895979</v>
      </c>
      <c r="AB17" s="12">
        <f t="shared" si="22"/>
        <v>36139.489079290783</v>
      </c>
      <c r="AC17" s="37">
        <f>AB17*(1+AC12)/(C28-AC12)</f>
        <v>531766.76788099285</v>
      </c>
    </row>
    <row r="18" spans="1:29" x14ac:dyDescent="0.2">
      <c r="A18" s="4"/>
      <c r="B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 x14ac:dyDescent="0.2">
      <c r="A19" s="4"/>
      <c r="H19" s="38"/>
      <c r="I19" s="38"/>
      <c r="J19" s="3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44348</v>
      </c>
      <c r="D21" s="27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20</v>
      </c>
      <c r="C22" s="12">
        <f>C23*C24</f>
        <v>107740.8</v>
      </c>
      <c r="D22" s="12">
        <f>NPV($C$28,H17:AB17)+AC17/(1+C28)^(2040-2020)</f>
        <v>150264.43862936</v>
      </c>
      <c r="E22" s="9" t="s">
        <v>10</v>
      </c>
      <c r="G22" s="19"/>
      <c r="H22" s="20" t="s">
        <v>24</v>
      </c>
      <c r="I22" s="20"/>
      <c r="J22" s="14">
        <f>R17</f>
        <v>11252.578757854511</v>
      </c>
      <c r="K22" s="20" t="s">
        <v>10</v>
      </c>
      <c r="L22" s="20"/>
    </row>
    <row r="23" spans="1:29" x14ac:dyDescent="0.2">
      <c r="A23" s="11"/>
      <c r="B23" s="9" t="s">
        <v>21</v>
      </c>
      <c r="C23" s="21">
        <v>498.8</v>
      </c>
      <c r="D23" s="12">
        <f>C23*(1)</f>
        <v>498.8</v>
      </c>
      <c r="E23" s="9"/>
      <c r="G23" s="20"/>
      <c r="H23" s="20" t="s">
        <v>25</v>
      </c>
      <c r="I23" s="20"/>
      <c r="J23" s="32">
        <v>30</v>
      </c>
      <c r="K23" s="20"/>
      <c r="L23" s="20"/>
    </row>
    <row r="24" spans="1:29" x14ac:dyDescent="0.2">
      <c r="A24" s="11"/>
      <c r="B24" s="9" t="s">
        <v>7</v>
      </c>
      <c r="C24" s="35">
        <v>216</v>
      </c>
      <c r="D24" s="33">
        <f>D22/(D23)</f>
        <v>301.25188177497995</v>
      </c>
      <c r="E24" s="9" t="s">
        <v>10</v>
      </c>
      <c r="G24" s="20"/>
      <c r="H24" s="20" t="s">
        <v>17</v>
      </c>
      <c r="I24" s="20"/>
      <c r="J24" s="34">
        <v>0</v>
      </c>
      <c r="K24" s="9"/>
      <c r="L24" s="20"/>
      <c r="S24" s="7"/>
    </row>
    <row r="25" spans="1:29" x14ac:dyDescent="0.2">
      <c r="A25" s="11"/>
      <c r="B25" s="9" t="s">
        <v>5</v>
      </c>
      <c r="C25" s="9"/>
      <c r="D25" s="17">
        <f>D24/C24-1</f>
        <v>0.39468463784712937</v>
      </c>
      <c r="E25" s="9"/>
      <c r="F25" s="6"/>
      <c r="G25" s="20"/>
      <c r="H25" s="20" t="s">
        <v>22</v>
      </c>
      <c r="I25" s="20"/>
      <c r="J25" s="36">
        <f>C22</f>
        <v>107740.8</v>
      </c>
      <c r="K25" s="20" t="s">
        <v>10</v>
      </c>
      <c r="L25" s="20"/>
      <c r="R25" s="8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26</v>
      </c>
      <c r="I26" s="20"/>
      <c r="J26" s="14">
        <f>SUM(H17:R17)*J24</f>
        <v>0</v>
      </c>
      <c r="K26" s="20" t="s">
        <v>10</v>
      </c>
      <c r="L26" s="20"/>
      <c r="R26" s="8"/>
    </row>
    <row r="27" spans="1:29" x14ac:dyDescent="0.2">
      <c r="A27" s="9"/>
      <c r="B27" s="9"/>
      <c r="C27" s="9"/>
      <c r="D27" s="10"/>
      <c r="E27" s="10"/>
      <c r="G27" s="20"/>
      <c r="H27" s="20" t="s">
        <v>27</v>
      </c>
      <c r="I27" s="20"/>
      <c r="J27" s="14">
        <f>J23*J22</f>
        <v>337577.36273563537</v>
      </c>
      <c r="K27" s="20" t="s">
        <v>10</v>
      </c>
      <c r="L27" s="20"/>
      <c r="M27" s="3"/>
      <c r="N27" s="3"/>
      <c r="O27" s="3"/>
      <c r="P27" s="3"/>
      <c r="Q27" s="3"/>
      <c r="R27" s="3"/>
      <c r="S27" s="3"/>
      <c r="T27" s="3"/>
      <c r="U27" s="3"/>
    </row>
    <row r="28" spans="1:29" x14ac:dyDescent="0.2">
      <c r="A28" s="9"/>
      <c r="B28" s="10" t="s">
        <v>13</v>
      </c>
      <c r="C28" s="1">
        <v>0.1</v>
      </c>
      <c r="D28" s="16"/>
      <c r="E28" s="9"/>
      <c r="G28" s="20"/>
      <c r="H28" s="20" t="s">
        <v>28</v>
      </c>
      <c r="I28" s="20"/>
      <c r="J28" s="14">
        <f>J27+J26</f>
        <v>337577.36273563537</v>
      </c>
      <c r="K28" s="20" t="s">
        <v>10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15</v>
      </c>
      <c r="I29" s="20"/>
      <c r="J29" s="39">
        <f>(J28/J25)^0.1-1</f>
        <v>0.12098373704874077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40" t="s">
        <v>9</v>
      </c>
      <c r="C31" s="40"/>
      <c r="D31" s="31" t="s">
        <v>5</v>
      </c>
      <c r="E31" s="22"/>
      <c r="V31" s="7"/>
    </row>
    <row r="32" spans="1:29" x14ac:dyDescent="0.2">
      <c r="A32" s="10" t="s">
        <v>12</v>
      </c>
      <c r="B32" s="13"/>
      <c r="C32" s="13">
        <v>0.04</v>
      </c>
      <c r="D32" s="17">
        <f t="shared" ref="D32:D40" si="23">((NPV(C32,$H$17:$AB$17)+($AB$17*(1+$AC$12)/(C32-$AC$12))/(1+C32)^(2040-2020))/$D$23)/$C$24-1</f>
        <v>16.262860668446617</v>
      </c>
      <c r="E32" s="9"/>
    </row>
    <row r="33" spans="1:5" x14ac:dyDescent="0.2">
      <c r="A33" s="9"/>
      <c r="B33" s="13"/>
      <c r="C33" s="13">
        <v>0.06</v>
      </c>
      <c r="D33" s="17">
        <f t="shared" si="23"/>
        <v>3.7152481688013195</v>
      </c>
      <c r="E33" s="9"/>
    </row>
    <row r="34" spans="1:5" x14ac:dyDescent="0.2">
      <c r="A34" s="9"/>
      <c r="B34" s="13"/>
      <c r="C34" s="13">
        <v>0.08</v>
      </c>
      <c r="D34" s="17">
        <f t="shared" si="23"/>
        <v>1.3391544744405617</v>
      </c>
      <c r="E34" s="9"/>
    </row>
    <row r="35" spans="1:5" x14ac:dyDescent="0.2">
      <c r="A35" s="9"/>
      <c r="B35" s="13"/>
      <c r="C35" s="13">
        <v>0.1</v>
      </c>
      <c r="D35" s="17">
        <f t="shared" si="23"/>
        <v>0.39468463784712937</v>
      </c>
      <c r="E35" s="9"/>
    </row>
    <row r="36" spans="1:5" x14ac:dyDescent="0.2">
      <c r="A36" s="9"/>
      <c r="B36" s="13"/>
      <c r="C36" s="13">
        <v>0.12</v>
      </c>
      <c r="D36" s="17">
        <f t="shared" si="23"/>
        <v>-8.5581225217904455E-2</v>
      </c>
      <c r="E36" s="9"/>
    </row>
    <row r="37" spans="1:5" x14ac:dyDescent="0.2">
      <c r="A37" s="9"/>
      <c r="B37" s="13"/>
      <c r="C37" s="13">
        <v>0.14000000000000001</v>
      </c>
      <c r="D37" s="17">
        <f t="shared" si="23"/>
        <v>-0.36305536989530285</v>
      </c>
      <c r="E37" s="9"/>
    </row>
    <row r="38" spans="1:5" x14ac:dyDescent="0.2">
      <c r="A38" s="9"/>
      <c r="B38" s="13"/>
      <c r="C38" s="13">
        <v>0.16</v>
      </c>
      <c r="D38" s="17">
        <f t="shared" si="23"/>
        <v>-0.53666622094641836</v>
      </c>
      <c r="E38" s="9"/>
    </row>
    <row r="39" spans="1:5" x14ac:dyDescent="0.2">
      <c r="A39" s="9"/>
      <c r="B39" s="13"/>
      <c r="C39" s="13">
        <v>0.18</v>
      </c>
      <c r="D39" s="17">
        <f t="shared" si="23"/>
        <v>-0.6514986808429899</v>
      </c>
      <c r="E39" s="9"/>
    </row>
    <row r="40" spans="1:5" x14ac:dyDescent="0.2">
      <c r="A40" s="9"/>
      <c r="B40" s="13"/>
      <c r="C40" s="13">
        <v>0.2</v>
      </c>
      <c r="D40" s="17">
        <f t="shared" si="23"/>
        <v>-0.73069046037618102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9" percent="1" rank="10"/>
  </conditionalFormatting>
  <conditionalFormatting sqref="G6:J8">
    <cfRule type="top10" dxfId="2" priority="8" percent="1" rank="10"/>
  </conditionalFormatting>
  <conditionalFormatting sqref="L9">
    <cfRule type="top10" dxfId="1" priority="6" percent="1" rank="10"/>
  </conditionalFormatting>
  <conditionalFormatting sqref="L2:L5">
    <cfRule type="top10" dxfId="0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2021-06-02T05:56:14Z</dcterms:modified>
</cp:coreProperties>
</file>