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jamin/AlleAktien Dropbox/AlleAktien/Analysen/Home Depot/Extra Grafiken/"/>
    </mc:Choice>
  </mc:AlternateContent>
  <xr:revisionPtr revIDLastSave="0" documentId="13_ncr:1_{FC1A1CC8-FD33-B744-8AEF-67B48397A9D9}" xr6:coauthVersionLast="47" xr6:coauthVersionMax="47" xr10:uidLastSave="{00000000-0000-0000-0000-000000000000}"/>
  <bookViews>
    <workbookView xWindow="0" yWindow="500" windowWidth="28800" windowHeight="17500" xr2:uid="{86DD9114-E970-8C40-887B-7878793C85B6}"/>
  </bookViews>
  <sheets>
    <sheet name="AlleAkti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H11" i="1" l="1"/>
  <c r="I11" i="1" l="1"/>
  <c r="J11" i="1" s="1"/>
  <c r="J14" i="1" s="1"/>
  <c r="H14" i="1"/>
  <c r="J25" i="1"/>
  <c r="I14" i="1" l="1"/>
  <c r="K11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H16" i="1" l="1"/>
  <c r="H17" i="1" s="1"/>
  <c r="D23" i="1" l="1"/>
  <c r="I17" i="1" l="1"/>
  <c r="J17" i="1"/>
  <c r="G13" i="1" l="1"/>
  <c r="F13" i="1"/>
  <c r="E13" i="1"/>
  <c r="D13" i="1"/>
  <c r="C13" i="1"/>
  <c r="G12" i="1"/>
  <c r="F12" i="1"/>
  <c r="E12" i="1"/>
  <c r="D12" i="1"/>
  <c r="L11" i="1" l="1"/>
  <c r="K14" i="1"/>
  <c r="K17" i="1" s="1"/>
  <c r="M11" i="1" l="1"/>
  <c r="L14" i="1"/>
  <c r="L17" i="1" s="1"/>
  <c r="M14" i="1" l="1"/>
  <c r="M17" i="1" s="1"/>
  <c r="N11" i="1"/>
  <c r="N14" i="1" l="1"/>
  <c r="N17" i="1" s="1"/>
  <c r="O11" i="1"/>
  <c r="O14" i="1" l="1"/>
  <c r="O17" i="1" s="1"/>
  <c r="P11" i="1"/>
  <c r="Q11" i="1" l="1"/>
  <c r="P14" i="1"/>
  <c r="P17" i="1" s="1"/>
  <c r="R11" i="1" l="1"/>
  <c r="Q14" i="1"/>
  <c r="Q17" i="1" s="1"/>
  <c r="S11" i="1" l="1"/>
  <c r="R14" i="1"/>
  <c r="R17" i="1" l="1"/>
  <c r="J26" i="1" s="1"/>
  <c r="T11" i="1"/>
  <c r="S14" i="1"/>
  <c r="S17" i="1" s="1"/>
  <c r="J22" i="1" l="1"/>
  <c r="U11" i="1"/>
  <c r="T14" i="1"/>
  <c r="T17" i="1" s="1"/>
  <c r="J27" i="1" l="1"/>
  <c r="J28" i="1" s="1"/>
  <c r="J29" i="1" s="1"/>
  <c r="U14" i="1"/>
  <c r="U17" i="1" s="1"/>
  <c r="V11" i="1"/>
  <c r="V14" i="1" l="1"/>
  <c r="V17" i="1" s="1"/>
  <c r="W11" i="1"/>
  <c r="W14" i="1" l="1"/>
  <c r="W17" i="1" s="1"/>
  <c r="X11" i="1"/>
  <c r="Y11" i="1" l="1"/>
  <c r="X14" i="1"/>
  <c r="X17" i="1" s="1"/>
  <c r="Z11" i="1" l="1"/>
  <c r="Y14" i="1"/>
  <c r="Y17" i="1" s="1"/>
  <c r="AA11" i="1" l="1"/>
  <c r="Z14" i="1"/>
  <c r="Z17" i="1" s="1"/>
  <c r="AB11" i="1" l="1"/>
  <c r="AA14" i="1"/>
  <c r="AA17" i="1" s="1"/>
  <c r="AB14" i="1" l="1"/>
  <c r="AB17" i="1" s="1"/>
  <c r="D33" i="1" l="1"/>
  <c r="D32" i="1"/>
  <c r="D37" i="1"/>
  <c r="D39" i="1"/>
  <c r="D34" i="1"/>
  <c r="D35" i="1"/>
  <c r="D36" i="1"/>
  <c r="D38" i="1"/>
  <c r="D40" i="1"/>
  <c r="AC17" i="1"/>
  <c r="D22" i="1" s="1"/>
  <c r="D24" i="1" s="1"/>
  <c r="D25" i="1" s="1"/>
</calcChain>
</file>

<file path=xl/sharedStrings.xml><?xml version="1.0" encoding="utf-8"?>
<sst xmlns="http://schemas.openxmlformats.org/spreadsheetml/2006/main" count="37" uniqueCount="30">
  <si>
    <t>Bewertung</t>
  </si>
  <si>
    <t>Fundamental</t>
  </si>
  <si>
    <t>Umsatz-Wachstum, %</t>
  </si>
  <si>
    <t>EBIT</t>
  </si>
  <si>
    <t>EBIT-Marge, %</t>
  </si>
  <si>
    <t>Unterbewertung</t>
  </si>
  <si>
    <t>Fairer Wert</t>
  </si>
  <si>
    <t>Kurs pro Aktie</t>
  </si>
  <si>
    <t>AlleAktien Future Multiple Valuation (FMV)</t>
  </si>
  <si>
    <t>Renditeerwartung</t>
  </si>
  <si>
    <t>USD</t>
  </si>
  <si>
    <t>Verschuldung</t>
  </si>
  <si>
    <t>Renditetabelle</t>
  </si>
  <si>
    <t>Diskontierungsfaktor (WACC)</t>
  </si>
  <si>
    <t>Prognose »</t>
  </si>
  <si>
    <t>Gesamtrendite</t>
  </si>
  <si>
    <t>Umsatz</t>
  </si>
  <si>
    <t>Ausschüttungsquote</t>
  </si>
  <si>
    <t>Terminal Value</t>
  </si>
  <si>
    <t>Alle Angaben in Mio. USD</t>
  </si>
  <si>
    <t>Marktkapitalisierung, Mio.</t>
  </si>
  <si>
    <t>Anzahl Aktien (diluted), Mio.</t>
  </si>
  <si>
    <t>Marktkap. heute, Mio.</t>
  </si>
  <si>
    <t>Zinszahlung (XX% Zinsen)</t>
  </si>
  <si>
    <t>Gewinn 2031, Mio.</t>
  </si>
  <si>
    <t>KGV 2031</t>
  </si>
  <si>
    <t>Dividenden bis 2031, Mio.</t>
  </si>
  <si>
    <t>Marktkap. 2031, Mio.</t>
  </si>
  <si>
    <t>Marktkap. + Div. 2031</t>
  </si>
  <si>
    <t>Gewinn (21% Unternehmenssteuer)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</si>
</sst>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#,##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9CF5DC"/>
        <bgColor indexed="64"/>
      </patternFill>
    </fill>
    <fill>
      <patternFill patternType="solid">
        <fgColor rgb="FFCBD5E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9" fontId="1" fillId="2" borderId="0" xfId="1" applyFont="1" applyFill="1"/>
    <xf numFmtId="0" fontId="0" fillId="3" borderId="0" xfId="0" applyFill="1"/>
    <xf numFmtId="9" fontId="0" fillId="3" borderId="0" xfId="1" applyFont="1" applyFill="1"/>
    <xf numFmtId="0" fontId="0" fillId="3" borderId="0" xfId="0" applyFill="1" applyAlignment="1">
      <alignment wrapText="1"/>
    </xf>
    <xf numFmtId="0" fontId="5" fillId="3" borderId="0" xfId="0" applyFont="1" applyFill="1"/>
    <xf numFmtId="38" fontId="0" fillId="3" borderId="0" xfId="0" applyNumberFormat="1" applyFill="1"/>
    <xf numFmtId="0" fontId="4" fillId="3" borderId="0" xfId="0" quotePrefix="1" applyFont="1" applyFill="1"/>
    <xf numFmtId="3" fontId="4" fillId="3" borderId="0" xfId="0" quotePrefix="1" applyNumberFormat="1" applyFont="1" applyFill="1"/>
    <xf numFmtId="0" fontId="0" fillId="4" borderId="0" xfId="0" applyFill="1"/>
    <xf numFmtId="0" fontId="3" fillId="4" borderId="0" xfId="0" applyFont="1" applyFill="1"/>
    <xf numFmtId="0" fontId="3" fillId="4" borderId="0" xfId="0" applyFont="1" applyFill="1" applyAlignment="1">
      <alignment vertical="center" wrapText="1"/>
    </xf>
    <xf numFmtId="3" fontId="0" fillId="4" borderId="0" xfId="0" applyNumberFormat="1" applyFont="1" applyFill="1"/>
    <xf numFmtId="9" fontId="0" fillId="4" borderId="0" xfId="1" applyFont="1" applyFill="1"/>
    <xf numFmtId="3" fontId="0" fillId="4" borderId="0" xfId="0" applyNumberFormat="1" applyFill="1"/>
    <xf numFmtId="0" fontId="0" fillId="4" borderId="0" xfId="0" applyFont="1" applyFill="1"/>
    <xf numFmtId="1" fontId="1" fillId="4" borderId="0" xfId="1" applyNumberFormat="1" applyFont="1" applyFill="1"/>
    <xf numFmtId="9" fontId="0" fillId="5" borderId="0" xfId="1" applyFont="1" applyFill="1"/>
    <xf numFmtId="0" fontId="6" fillId="3" borderId="0" xfId="0" applyFont="1" applyFill="1"/>
    <xf numFmtId="4" fontId="3" fillId="4" borderId="0" xfId="0" applyNumberFormat="1" applyFont="1" applyFill="1"/>
    <xf numFmtId="4" fontId="0" fillId="4" borderId="0" xfId="0" applyNumberFormat="1" applyFill="1"/>
    <xf numFmtId="3" fontId="0" fillId="2" borderId="0" xfId="0" applyNumberFormat="1" applyFont="1" applyFill="1"/>
    <xf numFmtId="0" fontId="0" fillId="6" borderId="0" xfId="0" applyFill="1"/>
    <xf numFmtId="0" fontId="3" fillId="6" borderId="0" xfId="0" applyFont="1" applyFill="1"/>
    <xf numFmtId="0" fontId="2" fillId="6" borderId="0" xfId="0" applyFont="1" applyFill="1"/>
    <xf numFmtId="0" fontId="0" fillId="6" borderId="0" xfId="0" applyFill="1" applyAlignment="1">
      <alignment wrapText="1"/>
    </xf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4" fontId="3" fillId="6" borderId="0" xfId="0" applyNumberFormat="1" applyFont="1" applyFill="1"/>
    <xf numFmtId="4" fontId="0" fillId="6" borderId="0" xfId="0" applyNumberFormat="1" applyFill="1"/>
    <xf numFmtId="9" fontId="3" fillId="6" borderId="0" xfId="1" applyFont="1" applyFill="1"/>
    <xf numFmtId="3" fontId="0" fillId="2" borderId="0" xfId="0" applyNumberFormat="1" applyFill="1"/>
    <xf numFmtId="165" fontId="0" fillId="4" borderId="0" xfId="0" applyNumberFormat="1" applyFill="1"/>
    <xf numFmtId="9" fontId="0" fillId="2" borderId="0" xfId="1" applyFont="1" applyFill="1"/>
    <xf numFmtId="165" fontId="0" fillId="2" borderId="0" xfId="0" applyNumberFormat="1" applyFill="1"/>
    <xf numFmtId="3" fontId="0" fillId="6" borderId="0" xfId="0" applyNumberFormat="1" applyFill="1"/>
    <xf numFmtId="3" fontId="0" fillId="6" borderId="0" xfId="0" applyNumberFormat="1" applyFont="1" applyFill="1"/>
    <xf numFmtId="0" fontId="3" fillId="6" borderId="0" xfId="0" applyFont="1" applyFill="1" applyAlignment="1">
      <alignment horizontal="right"/>
    </xf>
  </cellXfs>
  <cellStyles count="3">
    <cellStyle name="Prozent" xfId="1" builtinId="5"/>
    <cellStyle name="Prozent 2" xfId="2" xr:uid="{7A6FE9AA-E0C4-404C-B5D7-989DCA2EB139}"/>
    <cellStyle name="Standard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BD5E0"/>
      <color rgb="FFFFE1E2"/>
      <color rgb="FFFFFAE0"/>
      <color rgb="FF9CF5DC"/>
      <color rgb="FFEDF2F7"/>
      <color rgb="FFFFEB7D"/>
      <color rgb="FFFFD802"/>
      <color rgb="FF718096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7F04FD8-EEB4-2B4E-8E96-5EB5A93FCF2F}"/>
            </a:ext>
          </a:extLst>
        </xdr:cNvPr>
        <xdr:cNvSpPr txBox="1"/>
      </xdr:nvSpPr>
      <xdr:spPr>
        <a:xfrm>
          <a:off x="0" y="0"/>
          <a:ext cx="2062480" cy="548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bg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6</xdr:col>
      <xdr:colOff>228600</xdr:colOff>
      <xdr:row>21</xdr:row>
      <xdr:rowOff>203200</xdr:rowOff>
    </xdr:from>
    <xdr:to>
      <xdr:col>6</xdr:col>
      <xdr:colOff>840600</xdr:colOff>
      <xdr:row>24</xdr:row>
      <xdr:rowOff>192900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420C633-4206-3140-9D88-37A414755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255000" y="4089400"/>
          <a:ext cx="612000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32</xdr:row>
      <xdr:rowOff>95250</xdr:rowOff>
    </xdr:from>
    <xdr:to>
      <xdr:col>0</xdr:col>
      <xdr:colOff>754875</xdr:colOff>
      <xdr:row>35</xdr:row>
      <xdr:rowOff>88125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F425C894-C517-6D4D-84AF-64DFC58BD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42875" y="6778625"/>
          <a:ext cx="612000" cy="612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934720</xdr:colOff>
      <xdr:row>2</xdr:row>
      <xdr:rowOff>142240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68EDBB-8E08-7C40-9938-84767D184AD0}"/>
            </a:ext>
          </a:extLst>
        </xdr:cNvPr>
        <xdr:cNvSpPr txBox="1"/>
      </xdr:nvSpPr>
      <xdr:spPr>
        <a:xfrm>
          <a:off x="0" y="0"/>
          <a:ext cx="2059577" cy="5413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2800" b="1">
              <a:solidFill>
                <a:schemeClr val="tx1"/>
              </a:solidFill>
              <a:latin typeface="Publico Text Web" panose="02040502060504060203" pitchFamily="18" charset="77"/>
            </a:rPr>
            <a:t>AlleAktien</a:t>
          </a:r>
        </a:p>
      </xdr:txBody>
    </xdr:sp>
    <xdr:clientData/>
  </xdr:twoCellAnchor>
  <xdr:twoCellAnchor editAs="oneCell">
    <xdr:from>
      <xdr:col>0</xdr:col>
      <xdr:colOff>210268</xdr:colOff>
      <xdr:row>11</xdr:row>
      <xdr:rowOff>33514</xdr:rowOff>
    </xdr:from>
    <xdr:to>
      <xdr:col>0</xdr:col>
      <xdr:colOff>697847</xdr:colOff>
      <xdr:row>13</xdr:row>
      <xdr:rowOff>127000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1D3DFDFE-8E00-C343-A880-A2CAFA82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rcRect/>
        <a:stretch/>
      </xdr:blipFill>
      <xdr:spPr>
        <a:xfrm>
          <a:off x="210268" y="2281414"/>
          <a:ext cx="487579" cy="499886"/>
        </a:xfrm>
        <a:prstGeom prst="rect">
          <a:avLst/>
        </a:prstGeom>
      </xdr:spPr>
    </xdr:pic>
    <xdr:clientData/>
  </xdr:twoCellAnchor>
  <xdr:twoCellAnchor editAs="oneCell">
    <xdr:from>
      <xdr:col>0</xdr:col>
      <xdr:colOff>198476</xdr:colOff>
      <xdr:row>22</xdr:row>
      <xdr:rowOff>62403</xdr:rowOff>
    </xdr:from>
    <xdr:to>
      <xdr:col>0</xdr:col>
      <xdr:colOff>691010</xdr:colOff>
      <xdr:row>24</xdr:row>
      <xdr:rowOff>160893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E1589B77-B014-7348-B036-282BC0468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rcRect/>
        <a:stretch/>
      </xdr:blipFill>
      <xdr:spPr>
        <a:xfrm>
          <a:off x="198476" y="4596303"/>
          <a:ext cx="492534" cy="50489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1143000</xdr:colOff>
      <xdr:row>0</xdr:row>
      <xdr:rowOff>63500</xdr:rowOff>
    </xdr:from>
    <xdr:to>
      <xdr:col>1</xdr:col>
      <xdr:colOff>1988924</xdr:colOff>
      <xdr:row>4</xdr:row>
      <xdr:rowOff>101600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49352E5-0ECB-E440-B41E-0CE254692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2273300" y="63500"/>
          <a:ext cx="845924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F50A5-4AB6-974B-96A9-98D923897FEF}">
  <dimension ref="A1:CF41"/>
  <sheetViews>
    <sheetView tabSelected="1" zoomScale="90" zoomScaleNormal="90" workbookViewId="0">
      <selection activeCell="K31" sqref="K31"/>
    </sheetView>
  </sheetViews>
  <sheetFormatPr baseColWidth="10" defaultColWidth="10.6640625" defaultRowHeight="16" x14ac:dyDescent="0.2"/>
  <cols>
    <col min="1" max="1" width="14.83203125" style="2" customWidth="1"/>
    <col min="2" max="2" width="32.33203125" style="2" customWidth="1"/>
    <col min="3" max="3" width="16" style="2" bestFit="1" customWidth="1"/>
    <col min="4" max="4" width="16.1640625" style="2" customWidth="1"/>
    <col min="5" max="5" width="14.1640625" style="2" customWidth="1"/>
    <col min="6" max="6" width="13.6640625" style="2" customWidth="1"/>
    <col min="7" max="7" width="14.83203125" style="2" customWidth="1"/>
    <col min="8" max="8" width="12.1640625" style="2" customWidth="1"/>
    <col min="9" max="27" width="10.6640625" style="2"/>
    <col min="28" max="28" width="11.5" style="2" customWidth="1"/>
    <col min="29" max="29" width="14.1640625" style="2" bestFit="1" customWidth="1"/>
    <col min="30" max="16384" width="10.6640625" style="2"/>
  </cols>
  <sheetData>
    <row r="1" spans="1:84" customForma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</row>
    <row r="2" spans="1:84" customFormat="1" x14ac:dyDescent="0.2">
      <c r="A2" s="22"/>
      <c r="B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</row>
    <row r="3" spans="1:84" customForma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</row>
    <row r="4" spans="1:84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</row>
    <row r="5" spans="1:84" customForma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</row>
    <row r="8" spans="1:84" x14ac:dyDescent="0.2">
      <c r="B8" s="2" t="s">
        <v>19</v>
      </c>
    </row>
    <row r="9" spans="1:84" x14ac:dyDescent="0.2">
      <c r="A9" s="22"/>
      <c r="B9" s="22"/>
      <c r="C9" s="22"/>
      <c r="D9" s="22"/>
      <c r="E9" s="22"/>
      <c r="F9" s="22"/>
      <c r="G9" s="22"/>
      <c r="H9" s="23" t="s">
        <v>14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1:84" x14ac:dyDescent="0.2">
      <c r="A10" s="9"/>
      <c r="B10" s="9"/>
      <c r="C10" s="10">
        <v>2016</v>
      </c>
      <c r="D10" s="10">
        <v>2017</v>
      </c>
      <c r="E10" s="10">
        <v>2018</v>
      </c>
      <c r="F10" s="10">
        <v>2019</v>
      </c>
      <c r="G10" s="10">
        <v>2020</v>
      </c>
      <c r="H10" s="10">
        <v>2021</v>
      </c>
      <c r="I10" s="10">
        <v>2022</v>
      </c>
      <c r="J10" s="10">
        <v>2023</v>
      </c>
      <c r="K10" s="10">
        <v>2024</v>
      </c>
      <c r="L10" s="10">
        <v>2025</v>
      </c>
      <c r="M10" s="10">
        <v>2026</v>
      </c>
      <c r="N10" s="10">
        <v>2027</v>
      </c>
      <c r="O10" s="10">
        <v>2028</v>
      </c>
      <c r="P10" s="10">
        <v>2029</v>
      </c>
      <c r="Q10" s="10">
        <v>2030</v>
      </c>
      <c r="R10" s="10">
        <v>2031</v>
      </c>
      <c r="S10" s="10">
        <v>2032</v>
      </c>
      <c r="T10" s="10">
        <v>2033</v>
      </c>
      <c r="U10" s="10">
        <v>2034</v>
      </c>
      <c r="V10" s="10">
        <v>2035</v>
      </c>
      <c r="W10" s="10">
        <v>2036</v>
      </c>
      <c r="X10" s="10">
        <v>2037</v>
      </c>
      <c r="Y10" s="10">
        <v>2038</v>
      </c>
      <c r="Z10" s="10">
        <v>2039</v>
      </c>
      <c r="AA10" s="10">
        <v>2040</v>
      </c>
      <c r="AB10" s="10">
        <v>2041</v>
      </c>
      <c r="AC10" s="10" t="s">
        <v>18</v>
      </c>
    </row>
    <row r="11" spans="1:84" ht="17" x14ac:dyDescent="0.2">
      <c r="A11" s="11" t="s">
        <v>1</v>
      </c>
      <c r="B11" s="9" t="s">
        <v>16</v>
      </c>
      <c r="C11" s="37">
        <v>94595</v>
      </c>
      <c r="D11" s="37">
        <v>100904</v>
      </c>
      <c r="E11" s="37">
        <v>108203</v>
      </c>
      <c r="F11" s="37">
        <v>110225</v>
      </c>
      <c r="G11" s="37">
        <v>132110</v>
      </c>
      <c r="H11" s="12">
        <f t="shared" ref="H11:J11" si="0">G11*(1+H12)</f>
        <v>145830.99999999997</v>
      </c>
      <c r="I11" s="12">
        <f t="shared" si="0"/>
        <v>148031</v>
      </c>
      <c r="J11" s="12">
        <f t="shared" si="0"/>
        <v>152865.00000000003</v>
      </c>
      <c r="K11" s="12">
        <f>J11*(1+K12)</f>
        <v>158979.60000000003</v>
      </c>
      <c r="L11" s="12">
        <f t="shared" ref="L11" si="1">K11*(1+L12)</f>
        <v>165338.78400000004</v>
      </c>
      <c r="M11" s="12">
        <f t="shared" ref="M11" si="2">L11*(1+M12)</f>
        <v>171952.33536000006</v>
      </c>
      <c r="N11" s="12">
        <f t="shared" ref="N11" si="3">M11*(1+N12)</f>
        <v>178830.42877440006</v>
      </c>
      <c r="O11" s="12">
        <f t="shared" ref="O11" si="4">N11*(1+O12)</f>
        <v>185983.64592537607</v>
      </c>
      <c r="P11" s="12">
        <f t="shared" ref="P11" si="5">O11*(1+P12)</f>
        <v>193422.99176239112</v>
      </c>
      <c r="Q11" s="12">
        <f t="shared" ref="Q11" si="6">P11*(1+Q12)</f>
        <v>201159.91143288676</v>
      </c>
      <c r="R11" s="12">
        <f t="shared" ref="R11" si="7">Q11*(1+R12)</f>
        <v>209206.30789020224</v>
      </c>
      <c r="S11" s="12">
        <f t="shared" ref="S11" si="8">R11*(1+S12)</f>
        <v>215482.4971269083</v>
      </c>
      <c r="T11" s="12">
        <f t="shared" ref="T11" si="9">S11*(1+T12)</f>
        <v>221946.97204071557</v>
      </c>
      <c r="U11" s="12">
        <f t="shared" ref="U11" si="10">T11*(1+U12)</f>
        <v>228605.38120193704</v>
      </c>
      <c r="V11" s="12">
        <f t="shared" ref="V11" si="11">U11*(1+V12)</f>
        <v>235463.54263799515</v>
      </c>
      <c r="W11" s="12">
        <f t="shared" ref="W11" si="12">V11*(1+W12)</f>
        <v>242527.44891713501</v>
      </c>
      <c r="X11" s="12">
        <f t="shared" ref="X11" si="13">W11*(1+X12)</f>
        <v>249803.27238464908</v>
      </c>
      <c r="Y11" s="12">
        <f t="shared" ref="Y11" si="14">X11*(1+Y12)</f>
        <v>257297.37055618857</v>
      </c>
      <c r="Z11" s="12">
        <f t="shared" ref="Z11" si="15">Y11*(1+Z12)</f>
        <v>265016.29167287424</v>
      </c>
      <c r="AA11" s="12">
        <f t="shared" ref="AA11" si="16">Z11*(1+AA12)</f>
        <v>272966.78042306047</v>
      </c>
      <c r="AB11" s="12">
        <f t="shared" ref="AB11" si="17">AA11*(1+AB12)</f>
        <v>281155.78383575229</v>
      </c>
      <c r="AC11" s="12"/>
    </row>
    <row r="12" spans="1:84" x14ac:dyDescent="0.2">
      <c r="A12" s="11"/>
      <c r="B12" s="9" t="s">
        <v>2</v>
      </c>
      <c r="C12" s="13"/>
      <c r="D12" s="13">
        <f>D11/C11-1</f>
        <v>6.6694857022041365E-2</v>
      </c>
      <c r="E12" s="13">
        <f>E11/D11-1</f>
        <v>7.2336081820344011E-2</v>
      </c>
      <c r="F12" s="13">
        <f>F11/E11-1</f>
        <v>1.8687097400256869E-2</v>
      </c>
      <c r="G12" s="13">
        <f>G11/F11-1</f>
        <v>0.19854842367883885</v>
      </c>
      <c r="H12" s="1">
        <v>0.10386041934751322</v>
      </c>
      <c r="I12" s="1">
        <v>1.5085955661005013E-2</v>
      </c>
      <c r="J12" s="1">
        <v>3.2655322196026626E-2</v>
      </c>
      <c r="K12" s="1">
        <v>0.04</v>
      </c>
      <c r="L12" s="1">
        <v>0.04</v>
      </c>
      <c r="M12" s="1">
        <v>0.04</v>
      </c>
      <c r="N12" s="1">
        <v>0.04</v>
      </c>
      <c r="O12" s="1">
        <v>0.04</v>
      </c>
      <c r="P12" s="1">
        <v>0.04</v>
      </c>
      <c r="Q12" s="1">
        <v>0.04</v>
      </c>
      <c r="R12" s="1">
        <v>0.04</v>
      </c>
      <c r="S12" s="1">
        <v>0.03</v>
      </c>
      <c r="T12" s="1">
        <v>0.03</v>
      </c>
      <c r="U12" s="1">
        <v>0.03</v>
      </c>
      <c r="V12" s="1">
        <v>0.03</v>
      </c>
      <c r="W12" s="1">
        <v>0.03</v>
      </c>
      <c r="X12" s="1">
        <v>0.03</v>
      </c>
      <c r="Y12" s="1">
        <v>0.03</v>
      </c>
      <c r="Z12" s="1">
        <v>0.03</v>
      </c>
      <c r="AA12" s="1">
        <v>0.03</v>
      </c>
      <c r="AB12" s="1">
        <v>0.03</v>
      </c>
      <c r="AC12" s="1">
        <v>0.03</v>
      </c>
    </row>
    <row r="13" spans="1:84" ht="16" customHeight="1" x14ac:dyDescent="0.2">
      <c r="A13" s="11"/>
      <c r="B13" s="9" t="s">
        <v>4</v>
      </c>
      <c r="C13" s="13">
        <f t="shared" ref="C13:G13" si="18">C14/C11</f>
        <v>0.1419419631058724</v>
      </c>
      <c r="D13" s="13">
        <f t="shared" si="18"/>
        <v>0.14549472766193611</v>
      </c>
      <c r="E13" s="13">
        <f t="shared" si="18"/>
        <v>0.14580926591684149</v>
      </c>
      <c r="F13" s="13">
        <f t="shared" si="18"/>
        <v>0.14373327285098661</v>
      </c>
      <c r="G13" s="13">
        <f t="shared" si="18"/>
        <v>0.15612746953296494</v>
      </c>
      <c r="H13" s="1">
        <v>0.14858294875575154</v>
      </c>
      <c r="I13" s="1">
        <v>0.14947544771027688</v>
      </c>
      <c r="J13" s="1">
        <v>0.15091747620449417</v>
      </c>
      <c r="K13" s="1">
        <v>0.152</v>
      </c>
      <c r="L13" s="1">
        <v>0.153</v>
      </c>
      <c r="M13" s="1">
        <v>0.154</v>
      </c>
      <c r="N13" s="1">
        <v>0.155</v>
      </c>
      <c r="O13" s="1">
        <v>0.156</v>
      </c>
      <c r="P13" s="1">
        <v>0.157</v>
      </c>
      <c r="Q13" s="1">
        <v>0.158</v>
      </c>
      <c r="R13" s="1">
        <v>0.159</v>
      </c>
      <c r="S13" s="1">
        <v>0.16</v>
      </c>
      <c r="T13" s="1">
        <v>0.161</v>
      </c>
      <c r="U13" s="1">
        <v>0.16200000000000001</v>
      </c>
      <c r="V13" s="1">
        <v>0.16300000000000001</v>
      </c>
      <c r="W13" s="1">
        <v>0.16400000000000001</v>
      </c>
      <c r="X13" s="1">
        <v>0.16500000000000001</v>
      </c>
      <c r="Y13" s="1">
        <v>0.16600000000000001</v>
      </c>
      <c r="Z13" s="1">
        <v>0.16700000000000001</v>
      </c>
      <c r="AA13" s="1">
        <v>0.16800000000000001</v>
      </c>
      <c r="AB13" s="1">
        <v>0.16900000000000001</v>
      </c>
      <c r="AC13" s="1"/>
    </row>
    <row r="14" spans="1:84" ht="17" customHeight="1" x14ac:dyDescent="0.2">
      <c r="A14" s="11"/>
      <c r="B14" s="9" t="s">
        <v>3</v>
      </c>
      <c r="C14" s="37">
        <v>13427</v>
      </c>
      <c r="D14" s="37">
        <v>14681</v>
      </c>
      <c r="E14" s="37">
        <v>15777</v>
      </c>
      <c r="F14" s="37">
        <v>15843</v>
      </c>
      <c r="G14" s="37">
        <v>20626</v>
      </c>
      <c r="H14" s="12">
        <f>H11*H13</f>
        <v>21667.999999999996</v>
      </c>
      <c r="I14" s="12">
        <f t="shared" ref="H14:J14" si="19">I11*I13</f>
        <v>22126.999999999996</v>
      </c>
      <c r="J14" s="12">
        <f t="shared" si="19"/>
        <v>23070.000000000004</v>
      </c>
      <c r="K14" s="12">
        <f t="shared" ref="K14:AB14" si="20">K11*K13</f>
        <v>24164.899200000003</v>
      </c>
      <c r="L14" s="12">
        <f t="shared" si="20"/>
        <v>25296.833952000005</v>
      </c>
      <c r="M14" s="12">
        <f t="shared" si="20"/>
        <v>26480.65964544001</v>
      </c>
      <c r="N14" s="12">
        <f t="shared" si="20"/>
        <v>27718.71646003201</v>
      </c>
      <c r="O14" s="12">
        <f t="shared" si="20"/>
        <v>29013.448764358665</v>
      </c>
      <c r="P14" s="12">
        <f t="shared" si="20"/>
        <v>30367.409706695405</v>
      </c>
      <c r="Q14" s="12">
        <f t="shared" si="20"/>
        <v>31783.266006396108</v>
      </c>
      <c r="R14" s="12">
        <f t="shared" si="20"/>
        <v>33263.80295454216</v>
      </c>
      <c r="S14" s="12">
        <f t="shared" si="20"/>
        <v>34477.19954030533</v>
      </c>
      <c r="T14" s="12">
        <f t="shared" si="20"/>
        <v>35733.462498555207</v>
      </c>
      <c r="U14" s="12">
        <f t="shared" si="20"/>
        <v>37034.071754713805</v>
      </c>
      <c r="V14" s="12">
        <f t="shared" si="20"/>
        <v>38380.557449993212</v>
      </c>
      <c r="W14" s="12">
        <f t="shared" si="20"/>
        <v>39774.501622410142</v>
      </c>
      <c r="X14" s="12">
        <f t="shared" si="20"/>
        <v>41217.539943467098</v>
      </c>
      <c r="Y14" s="12">
        <f t="shared" si="20"/>
        <v>42711.363512327305</v>
      </c>
      <c r="Z14" s="12">
        <f t="shared" si="20"/>
        <v>44257.720709369998</v>
      </c>
      <c r="AA14" s="12">
        <f t="shared" si="20"/>
        <v>45858.419111074159</v>
      </c>
      <c r="AB14" s="12">
        <f t="shared" si="20"/>
        <v>47515.32746824214</v>
      </c>
      <c r="AC14" s="12"/>
    </row>
    <row r="15" spans="1:84" ht="17" hidden="1" customHeight="1" x14ac:dyDescent="0.2">
      <c r="A15" s="11"/>
      <c r="B15" s="9" t="s">
        <v>11</v>
      </c>
      <c r="C15" s="36"/>
      <c r="D15" s="37"/>
      <c r="E15" s="37"/>
      <c r="F15" s="37"/>
      <c r="G15" s="37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12"/>
    </row>
    <row r="16" spans="1:84" ht="17" hidden="1" customHeight="1" x14ac:dyDescent="0.2">
      <c r="A16" s="1">
        <v>0</v>
      </c>
      <c r="B16" s="9" t="s">
        <v>23</v>
      </c>
      <c r="C16" s="36"/>
      <c r="D16" s="37"/>
      <c r="E16" s="37"/>
      <c r="F16" s="37"/>
      <c r="G16" s="37"/>
      <c r="H16" s="12">
        <f>-$A$16*H15</f>
        <v>0</v>
      </c>
      <c r="I16" s="12">
        <f t="shared" ref="I16:AB16" si="21">-$A$16*I15</f>
        <v>0</v>
      </c>
      <c r="J16" s="12">
        <f t="shared" si="21"/>
        <v>0</v>
      </c>
      <c r="K16" s="12">
        <f t="shared" si="21"/>
        <v>0</v>
      </c>
      <c r="L16" s="12">
        <f t="shared" si="21"/>
        <v>0</v>
      </c>
      <c r="M16" s="12">
        <f t="shared" si="21"/>
        <v>0</v>
      </c>
      <c r="N16" s="12">
        <f t="shared" si="21"/>
        <v>0</v>
      </c>
      <c r="O16" s="12">
        <f t="shared" si="21"/>
        <v>0</v>
      </c>
      <c r="P16" s="12">
        <f t="shared" si="21"/>
        <v>0</v>
      </c>
      <c r="Q16" s="12">
        <f t="shared" si="21"/>
        <v>0</v>
      </c>
      <c r="R16" s="12">
        <f t="shared" si="21"/>
        <v>0</v>
      </c>
      <c r="S16" s="12">
        <f t="shared" si="21"/>
        <v>0</v>
      </c>
      <c r="T16" s="12">
        <f t="shared" si="21"/>
        <v>0</v>
      </c>
      <c r="U16" s="12">
        <f t="shared" si="21"/>
        <v>0</v>
      </c>
      <c r="V16" s="12">
        <f t="shared" si="21"/>
        <v>0</v>
      </c>
      <c r="W16" s="12">
        <f t="shared" si="21"/>
        <v>0</v>
      </c>
      <c r="X16" s="12">
        <f t="shared" si="21"/>
        <v>0</v>
      </c>
      <c r="Y16" s="12">
        <f t="shared" si="21"/>
        <v>0</v>
      </c>
      <c r="Z16" s="12">
        <f t="shared" si="21"/>
        <v>0</v>
      </c>
      <c r="AA16" s="12">
        <f t="shared" si="21"/>
        <v>0</v>
      </c>
      <c r="AB16" s="12">
        <f t="shared" si="21"/>
        <v>0</v>
      </c>
      <c r="AC16" s="12"/>
    </row>
    <row r="17" spans="1:29" x14ac:dyDescent="0.2">
      <c r="A17" s="1">
        <v>0.21</v>
      </c>
      <c r="B17" s="9" t="s">
        <v>29</v>
      </c>
      <c r="C17" s="36">
        <v>7957</v>
      </c>
      <c r="D17" s="37">
        <v>8630</v>
      </c>
      <c r="E17" s="37">
        <v>11121</v>
      </c>
      <c r="F17" s="37">
        <v>11242</v>
      </c>
      <c r="G17" s="37">
        <v>12866</v>
      </c>
      <c r="H17" s="12">
        <f>(H14+H16)*(1-$A$17)</f>
        <v>17117.719999999998</v>
      </c>
      <c r="I17" s="12">
        <f t="shared" ref="I17:AB17" si="22">(I14+I16)*(1-$A$17)</f>
        <v>17480.329999999998</v>
      </c>
      <c r="J17" s="12">
        <f t="shared" si="22"/>
        <v>18225.300000000003</v>
      </c>
      <c r="K17" s="12">
        <f t="shared" si="22"/>
        <v>19090.270368000005</v>
      </c>
      <c r="L17" s="12">
        <f t="shared" si="22"/>
        <v>19984.498822080004</v>
      </c>
      <c r="M17" s="12">
        <f t="shared" si="22"/>
        <v>20919.721119897607</v>
      </c>
      <c r="N17" s="12">
        <f t="shared" si="22"/>
        <v>21897.786003425288</v>
      </c>
      <c r="O17" s="12">
        <f t="shared" si="22"/>
        <v>22920.624523843348</v>
      </c>
      <c r="P17" s="12">
        <f t="shared" si="22"/>
        <v>23990.25366828937</v>
      </c>
      <c r="Q17" s="12">
        <f t="shared" si="22"/>
        <v>25108.780145052926</v>
      </c>
      <c r="R17" s="12">
        <f t="shared" si="22"/>
        <v>26278.404334088307</v>
      </c>
      <c r="S17" s="12">
        <f t="shared" si="22"/>
        <v>27236.987636841211</v>
      </c>
      <c r="T17" s="12">
        <f t="shared" si="22"/>
        <v>28229.435373858614</v>
      </c>
      <c r="U17" s="12">
        <f t="shared" si="22"/>
        <v>29256.916686223907</v>
      </c>
      <c r="V17" s="12">
        <f t="shared" si="22"/>
        <v>30320.64038549464</v>
      </c>
      <c r="W17" s="12">
        <f t="shared" si="22"/>
        <v>31421.856281704015</v>
      </c>
      <c r="X17" s="12">
        <f t="shared" si="22"/>
        <v>32561.856555339007</v>
      </c>
      <c r="Y17" s="12">
        <f t="shared" si="22"/>
        <v>33741.977174738575</v>
      </c>
      <c r="Z17" s="12">
        <f t="shared" si="22"/>
        <v>34963.599360402302</v>
      </c>
      <c r="AA17" s="12">
        <f t="shared" si="22"/>
        <v>36228.151097748589</v>
      </c>
      <c r="AB17" s="12">
        <f t="shared" si="22"/>
        <v>37537.108699911289</v>
      </c>
      <c r="AC17" s="37">
        <f>AB17*(1+AC12)/(C28-AC12)</f>
        <v>773264.43921817257</v>
      </c>
    </row>
    <row r="18" spans="1:29" x14ac:dyDescent="0.2">
      <c r="A18" s="4"/>
      <c r="B18" s="1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9" x14ac:dyDescent="0.2">
      <c r="A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9" x14ac:dyDescent="0.2">
      <c r="A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9" x14ac:dyDescent="0.2">
      <c r="A21" s="25"/>
      <c r="B21" s="22"/>
      <c r="C21" s="26">
        <v>44461</v>
      </c>
      <c r="D21" s="27" t="s">
        <v>6</v>
      </c>
      <c r="E21" s="28"/>
      <c r="F21" s="5"/>
      <c r="G21" s="29" t="s">
        <v>8</v>
      </c>
      <c r="H21" s="29"/>
      <c r="I21" s="29"/>
      <c r="J21" s="30"/>
      <c r="K21" s="30"/>
      <c r="L21" s="30"/>
      <c r="M21" s="5"/>
      <c r="N21" s="5"/>
      <c r="O21" s="5"/>
      <c r="P21" s="5"/>
      <c r="Q21" s="5"/>
      <c r="R21" s="5"/>
    </row>
    <row r="22" spans="1:29" ht="17" x14ac:dyDescent="0.2">
      <c r="A22" s="11" t="s">
        <v>0</v>
      </c>
      <c r="B22" s="9" t="s">
        <v>20</v>
      </c>
      <c r="C22" s="12">
        <f>C23*C24</f>
        <v>358549</v>
      </c>
      <c r="D22" s="12">
        <f>NPV($C$28,H17:AB17)+AC17/(1+C28)^(2040-2020)</f>
        <v>402547.2594043297</v>
      </c>
      <c r="E22" s="9" t="s">
        <v>10</v>
      </c>
      <c r="G22" s="19"/>
      <c r="H22" s="20" t="s">
        <v>24</v>
      </c>
      <c r="I22" s="20"/>
      <c r="J22" s="14">
        <f>R17</f>
        <v>26278.404334088307</v>
      </c>
      <c r="K22" s="20" t="s">
        <v>10</v>
      </c>
      <c r="L22" s="20"/>
    </row>
    <row r="23" spans="1:29" x14ac:dyDescent="0.2">
      <c r="A23" s="11"/>
      <c r="B23" s="9" t="s">
        <v>21</v>
      </c>
      <c r="C23" s="21">
        <v>1073.5</v>
      </c>
      <c r="D23" s="12">
        <f>C23*(1)</f>
        <v>1073.5</v>
      </c>
      <c r="E23" s="9"/>
      <c r="G23" s="20"/>
      <c r="H23" s="20" t="s">
        <v>25</v>
      </c>
      <c r="I23" s="20"/>
      <c r="J23" s="32">
        <v>22</v>
      </c>
      <c r="K23" s="20"/>
      <c r="L23" s="20"/>
    </row>
    <row r="24" spans="1:29" x14ac:dyDescent="0.2">
      <c r="A24" s="11"/>
      <c r="B24" s="9" t="s">
        <v>7</v>
      </c>
      <c r="C24" s="35">
        <v>334</v>
      </c>
      <c r="D24" s="33">
        <f>D22/(D23)</f>
        <v>374.98580289178358</v>
      </c>
      <c r="E24" s="9" t="s">
        <v>10</v>
      </c>
      <c r="G24" s="20"/>
      <c r="H24" s="20" t="s">
        <v>17</v>
      </c>
      <c r="I24" s="20"/>
      <c r="J24" s="34">
        <v>1</v>
      </c>
      <c r="K24" s="9"/>
      <c r="L24" s="20"/>
      <c r="S24" s="7"/>
    </row>
    <row r="25" spans="1:29" x14ac:dyDescent="0.2">
      <c r="A25" s="11"/>
      <c r="B25" s="9" t="s">
        <v>5</v>
      </c>
      <c r="C25" s="9"/>
      <c r="D25" s="17">
        <f>D24/C24-1</f>
        <v>0.1227119847059388</v>
      </c>
      <c r="E25" s="9"/>
      <c r="F25" s="6"/>
      <c r="G25" s="20"/>
      <c r="H25" s="20" t="s">
        <v>22</v>
      </c>
      <c r="I25" s="20"/>
      <c r="J25" s="36">
        <f>C22</f>
        <v>358549</v>
      </c>
      <c r="K25" s="20" t="s">
        <v>10</v>
      </c>
      <c r="L25" s="20"/>
      <c r="R25" s="8"/>
    </row>
    <row r="26" spans="1:29" x14ac:dyDescent="0.2">
      <c r="A26" s="11"/>
      <c r="B26" s="9"/>
      <c r="C26" s="9"/>
      <c r="D26" s="10"/>
      <c r="E26" s="9"/>
      <c r="F26" s="6"/>
      <c r="G26" s="20"/>
      <c r="H26" s="20" t="s">
        <v>26</v>
      </c>
      <c r="I26" s="20"/>
      <c r="J26" s="14">
        <f>SUM(H17:R17)*J24</f>
        <v>233013.68898467685</v>
      </c>
      <c r="K26" s="20" t="s">
        <v>10</v>
      </c>
      <c r="L26" s="20"/>
      <c r="R26" s="8"/>
    </row>
    <row r="27" spans="1:29" x14ac:dyDescent="0.2">
      <c r="A27" s="9"/>
      <c r="B27" s="9"/>
      <c r="C27" s="9"/>
      <c r="D27" s="10"/>
      <c r="E27" s="10"/>
      <c r="G27" s="20"/>
      <c r="H27" s="20" t="s">
        <v>27</v>
      </c>
      <c r="I27" s="20"/>
      <c r="J27" s="14">
        <f>J23*J22</f>
        <v>578124.89534994273</v>
      </c>
      <c r="K27" s="20" t="s">
        <v>10</v>
      </c>
      <c r="L27" s="20"/>
      <c r="M27" s="3"/>
      <c r="N27" s="3"/>
      <c r="O27" s="3"/>
      <c r="P27" s="3"/>
      <c r="Q27" s="3"/>
      <c r="R27" s="3"/>
      <c r="S27" s="3"/>
      <c r="T27" s="3"/>
      <c r="U27" s="3"/>
    </row>
    <row r="28" spans="1:29" x14ac:dyDescent="0.2">
      <c r="A28" s="9"/>
      <c r="B28" s="10" t="s">
        <v>13</v>
      </c>
      <c r="C28" s="1">
        <v>0.08</v>
      </c>
      <c r="D28" s="16"/>
      <c r="E28" s="9"/>
      <c r="G28" s="20"/>
      <c r="H28" s="20" t="s">
        <v>28</v>
      </c>
      <c r="I28" s="20"/>
      <c r="J28" s="14">
        <f>J27+J26</f>
        <v>811138.58433461958</v>
      </c>
      <c r="K28" s="20" t="s">
        <v>10</v>
      </c>
      <c r="L28" s="20"/>
    </row>
    <row r="29" spans="1:29" x14ac:dyDescent="0.2">
      <c r="A29" s="9"/>
      <c r="B29" s="15"/>
      <c r="C29" s="13"/>
      <c r="D29" s="9"/>
      <c r="E29" s="9"/>
      <c r="G29" s="20"/>
      <c r="H29" s="20" t="s">
        <v>15</v>
      </c>
      <c r="I29" s="20"/>
      <c r="J29" s="17">
        <f>(J28/J25)^0.1-1</f>
        <v>8.5062250306577436E-2</v>
      </c>
      <c r="K29" s="20"/>
      <c r="L29" s="20"/>
    </row>
    <row r="30" spans="1:29" x14ac:dyDescent="0.2">
      <c r="G30" s="9"/>
      <c r="H30" s="9"/>
      <c r="I30" s="9"/>
      <c r="J30" s="9"/>
      <c r="K30" s="9"/>
      <c r="L30" s="9"/>
    </row>
    <row r="31" spans="1:29" x14ac:dyDescent="0.2">
      <c r="A31" s="22"/>
      <c r="B31" s="38" t="s">
        <v>9</v>
      </c>
      <c r="C31" s="38"/>
      <c r="D31" s="31" t="s">
        <v>5</v>
      </c>
      <c r="E31" s="22"/>
      <c r="V31" s="7"/>
    </row>
    <row r="32" spans="1:29" x14ac:dyDescent="0.2">
      <c r="A32" s="10" t="s">
        <v>12</v>
      </c>
      <c r="B32" s="13"/>
      <c r="C32" s="13">
        <v>0.04</v>
      </c>
      <c r="D32" s="17">
        <f t="shared" ref="D32:D40" si="23">((NPV(C32,$H$17:$AB$17)+($AB$17*(1+$AC$12)/(C32-$AC$12))/(1+C32)^(2040-2020))/$D$23)/$C$24-1</f>
        <v>4.8969997589611651</v>
      </c>
      <c r="E32" s="9"/>
    </row>
    <row r="33" spans="1:5" x14ac:dyDescent="0.2">
      <c r="A33" s="9"/>
      <c r="B33" s="13"/>
      <c r="C33" s="13">
        <v>0.06</v>
      </c>
      <c r="D33" s="17">
        <f t="shared" si="23"/>
        <v>0.91662484749374573</v>
      </c>
      <c r="E33" s="9"/>
    </row>
    <row r="34" spans="1:5" x14ac:dyDescent="0.2">
      <c r="A34" s="9"/>
      <c r="B34" s="13"/>
      <c r="C34" s="13">
        <v>0.08</v>
      </c>
      <c r="D34" s="17">
        <f t="shared" si="23"/>
        <v>0.1227119847059388</v>
      </c>
      <c r="E34" s="9"/>
    </row>
    <row r="35" spans="1:5" x14ac:dyDescent="0.2">
      <c r="A35" s="9"/>
      <c r="B35" s="13"/>
      <c r="C35" s="13">
        <v>0.1</v>
      </c>
      <c r="D35" s="17">
        <f t="shared" si="23"/>
        <v>-0.21518448182292504</v>
      </c>
      <c r="E35" s="9"/>
    </row>
    <row r="36" spans="1:5" x14ac:dyDescent="0.2">
      <c r="A36" s="9"/>
      <c r="B36" s="13"/>
      <c r="C36" s="13">
        <v>0.12</v>
      </c>
      <c r="D36" s="17">
        <f t="shared" si="23"/>
        <v>-0.40097247965278304</v>
      </c>
      <c r="E36" s="9"/>
    </row>
    <row r="37" spans="1:5" x14ac:dyDescent="0.2">
      <c r="A37" s="9"/>
      <c r="B37" s="13"/>
      <c r="C37" s="13">
        <v>0.14000000000000001</v>
      </c>
      <c r="D37" s="17">
        <f t="shared" si="23"/>
        <v>-0.51773029129779258</v>
      </c>
      <c r="E37" s="9"/>
    </row>
    <row r="38" spans="1:5" x14ac:dyDescent="0.2">
      <c r="A38" s="9"/>
      <c r="B38" s="13"/>
      <c r="C38" s="13">
        <v>0.16</v>
      </c>
      <c r="D38" s="17">
        <f t="shared" si="23"/>
        <v>-0.59747331657797531</v>
      </c>
      <c r="E38" s="9"/>
    </row>
    <row r="39" spans="1:5" x14ac:dyDescent="0.2">
      <c r="A39" s="9"/>
      <c r="B39" s="13"/>
      <c r="C39" s="13">
        <v>0.18</v>
      </c>
      <c r="D39" s="17">
        <f t="shared" si="23"/>
        <v>-0.65515240223169036</v>
      </c>
      <c r="E39" s="9"/>
    </row>
    <row r="40" spans="1:5" x14ac:dyDescent="0.2">
      <c r="A40" s="9"/>
      <c r="B40" s="13"/>
      <c r="C40" s="13">
        <v>0.2</v>
      </c>
      <c r="D40" s="17">
        <f t="shared" si="23"/>
        <v>-0.6986742949922663</v>
      </c>
      <c r="E40" s="9"/>
    </row>
    <row r="41" spans="1:5" x14ac:dyDescent="0.2">
      <c r="A41" s="9"/>
      <c r="B41" s="13"/>
      <c r="C41" s="9"/>
      <c r="D41" s="9"/>
      <c r="E41" s="9"/>
    </row>
  </sheetData>
  <mergeCells count="1">
    <mergeCell ref="B31:C31"/>
  </mergeCells>
  <conditionalFormatting sqref="L6:L8">
    <cfRule type="top10" dxfId="3" priority="9" percent="1" rank="10"/>
  </conditionalFormatting>
  <conditionalFormatting sqref="G6:J8">
    <cfRule type="top10" dxfId="2" priority="8" percent="1" rank="10"/>
  </conditionalFormatting>
  <conditionalFormatting sqref="L9">
    <cfRule type="top10" dxfId="1" priority="6" percent="1" rank="10"/>
  </conditionalFormatting>
  <conditionalFormatting sqref="L2:L5">
    <cfRule type="top10" dxfId="0" priority="4" percent="1" rank="10"/>
  </conditionalFormatting>
  <conditionalFormatting sqref="D25">
    <cfRule type="colorScale" priority="3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J29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32:D40">
    <cfRule type="colorScale" priority="10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AlleAktien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Benjamin Franzil</cp:lastModifiedBy>
  <dcterms:created xsi:type="dcterms:W3CDTF">2020-02-09T06:30:31Z</dcterms:created>
  <dcterms:modified xsi:type="dcterms:W3CDTF">2021-09-22T14:00:49Z</dcterms:modified>
</cp:coreProperties>
</file>